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4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drawings/drawing5.xml" ContentType="application/vnd.openxmlformats-officedocument.drawing+xml"/>
  <Override PartName="/xl/charts/chart1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7.xml" ContentType="application/vnd.openxmlformats-officedocument.drawing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dolezal\Desktop\Energetická koncepce\"/>
    </mc:Choice>
  </mc:AlternateContent>
  <xr:revisionPtr revIDLastSave="0" documentId="13_ncr:1_{D3CC36B9-8C63-4B65-B792-425698B0AF5B}" xr6:coauthVersionLast="47" xr6:coauthVersionMax="47" xr10:uidLastSave="{00000000-0000-0000-0000-000000000000}"/>
  <bookViews>
    <workbookView xWindow="-110" yWindow="-110" windowWidth="25820" windowHeight="15500" tabRatio="888" firstSheet="6" activeTab="15" xr2:uid="{00000000-000D-0000-FFFF-FFFF00000000}"/>
  </bookViews>
  <sheets>
    <sheet name="scénář ZP" sheetId="1" state="hidden" r:id="rId1"/>
    <sheet name="scénář OZE + ZP" sheetId="2" r:id="rId2"/>
    <sheet name="scénář OZE + EDU" sheetId="3" r:id="rId3"/>
    <sheet name="Porovnani OZE" sheetId="15" r:id="rId4"/>
    <sheet name="Pomocny" sheetId="14" r:id="rId5"/>
    <sheet name="ekon.srovnání" sheetId="8" r:id="rId6"/>
    <sheet name="multikrit.hodnocení" sheetId="9" r:id="rId7"/>
    <sheet name="cena ZP" sheetId="4" r:id="rId8"/>
    <sheet name="cena EL" sheetId="5" r:id="rId9"/>
    <sheet name="cena uhlí" sheetId="6" r:id="rId10"/>
    <sheet name="distribuční ztráty" sheetId="7" r:id="rId11"/>
    <sheet name="Grafy energií OZE + EDU" sheetId="16" r:id="rId12"/>
    <sheet name="Grafy energií OZE +ZP" sheetId="17" r:id="rId13"/>
    <sheet name="grafy ZP a EL" sheetId="10" r:id="rId14"/>
    <sheet name="bilance k tisku" sheetId="11" r:id="rId15"/>
    <sheet name="ekon.výpočty k tisku" sheetId="12" r:id="rId16"/>
    <sheet name="List1" sheetId="13" r:id="rId17"/>
  </sheets>
  <externalReferences>
    <externalReference r:id="rId18"/>
  </externalReferences>
  <definedNames>
    <definedName name="_xlnm.Print_Area" localSheetId="14">'bilance k tisku'!$A$73:$CQ$142</definedName>
    <definedName name="Print_Area" localSheetId="14">'bilance k tisku'!$A$73:$CQ$142</definedName>
    <definedName name="Print_Area" localSheetId="15">'ekon.výpočty k tisku'!$A$2:$AG$78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74" i="5" l="1"/>
  <c r="E78" i="5"/>
  <c r="H7" i="4" l="1"/>
  <c r="H6" i="4"/>
  <c r="H5" i="4"/>
  <c r="H8" i="4"/>
  <c r="H9" i="4"/>
  <c r="H10" i="4"/>
  <c r="W40" i="1" l="1"/>
  <c r="W38" i="1"/>
  <c r="W37" i="1"/>
  <c r="S40" i="1" l="1"/>
  <c r="BG37" i="1"/>
  <c r="AM37" i="1"/>
  <c r="S37" i="1"/>
  <c r="BG38" i="1" l="1"/>
  <c r="AM38" i="1"/>
  <c r="S38" i="1"/>
  <c r="DD184" i="14" l="1"/>
  <c r="DD114" i="14"/>
  <c r="DD44" i="14"/>
  <c r="DD6" i="14" l="1"/>
  <c r="DD146" i="14" l="1"/>
  <c r="DD76" i="14"/>
  <c r="I41" i="4" l="1"/>
  <c r="E27" i="9" l="1"/>
  <c r="C156" i="1" l="1"/>
  <c r="C157" i="1" s="1"/>
  <c r="C155" i="1"/>
  <c r="AL74" i="1"/>
  <c r="AG74" i="1"/>
  <c r="AB74" i="1"/>
  <c r="W74" i="1"/>
  <c r="R74" i="1"/>
  <c r="M74" i="1"/>
  <c r="H74" i="1"/>
  <c r="R75" i="1" l="1"/>
  <c r="F156" i="1"/>
  <c r="F157" i="1" s="1"/>
  <c r="D76" i="1" s="1"/>
  <c r="D88" i="1" s="1"/>
  <c r="D109" i="1" s="1"/>
  <c r="E33" i="9"/>
  <c r="D33" i="9"/>
  <c r="E32" i="9"/>
  <c r="D32" i="9"/>
  <c r="E31" i="9"/>
  <c r="D31" i="9"/>
  <c r="D27" i="9"/>
  <c r="E16" i="9"/>
  <c r="E29" i="9" s="1"/>
  <c r="E37" i="9"/>
  <c r="E36" i="9"/>
  <c r="E35" i="9"/>
  <c r="J12" i="9"/>
  <c r="H12" i="9"/>
  <c r="J10" i="9"/>
  <c r="H10" i="9"/>
  <c r="J11" i="9"/>
  <c r="H11" i="9"/>
  <c r="I11" i="9" s="1"/>
  <c r="D36" i="9" s="1"/>
  <c r="I12" i="9" l="1"/>
  <c r="D37" i="9" s="1"/>
  <c r="R77" i="1"/>
  <c r="I10" i="9"/>
  <c r="D35" i="9" s="1"/>
  <c r="AL108" i="1"/>
  <c r="AL107" i="1"/>
  <c r="AL106" i="1"/>
  <c r="AL105" i="1"/>
  <c r="AL104" i="1"/>
  <c r="AL103" i="1"/>
  <c r="AL102" i="1"/>
  <c r="AL101" i="1"/>
  <c r="AL100" i="1"/>
  <c r="AG108" i="1"/>
  <c r="AG107" i="1"/>
  <c r="AG106" i="1"/>
  <c r="AG105" i="1"/>
  <c r="AG104" i="1"/>
  <c r="AG103" i="1"/>
  <c r="AG102" i="1"/>
  <c r="AG101" i="1"/>
  <c r="AG100" i="1"/>
  <c r="AB108" i="1"/>
  <c r="AB107" i="1"/>
  <c r="AB106" i="1"/>
  <c r="AB105" i="1"/>
  <c r="AB104" i="1"/>
  <c r="AB103" i="1"/>
  <c r="AB102" i="1"/>
  <c r="AB101" i="1"/>
  <c r="AB100" i="1"/>
  <c r="W108" i="1"/>
  <c r="W107" i="1"/>
  <c r="W106" i="1"/>
  <c r="W105" i="1"/>
  <c r="W104" i="1"/>
  <c r="W103" i="1"/>
  <c r="W102" i="1"/>
  <c r="W101" i="1"/>
  <c r="W100" i="1"/>
  <c r="M108" i="1"/>
  <c r="G89" i="1"/>
  <c r="G110" i="1" s="1"/>
  <c r="H89" i="1"/>
  <c r="H110" i="1" s="1"/>
  <c r="I89" i="1"/>
  <c r="I110" i="1" s="1"/>
  <c r="J89" i="1"/>
  <c r="J110" i="1" s="1"/>
  <c r="K89" i="1"/>
  <c r="K110" i="1" s="1"/>
  <c r="L89" i="1"/>
  <c r="L110" i="1" s="1"/>
  <c r="M89" i="1"/>
  <c r="M110" i="1" s="1"/>
  <c r="N89" i="1"/>
  <c r="N110" i="1" s="1"/>
  <c r="O89" i="1"/>
  <c r="O110" i="1" s="1"/>
  <c r="P89" i="1"/>
  <c r="P110" i="1" s="1"/>
  <c r="Q89" i="1"/>
  <c r="Q110" i="1" s="1"/>
  <c r="R89" i="1"/>
  <c r="R110" i="1" s="1"/>
  <c r="S89" i="1"/>
  <c r="S110" i="1" s="1"/>
  <c r="T89" i="1"/>
  <c r="T110" i="1" s="1"/>
  <c r="U89" i="1"/>
  <c r="U110" i="1" s="1"/>
  <c r="V89" i="1"/>
  <c r="V110" i="1" s="1"/>
  <c r="W89" i="1"/>
  <c r="W110" i="1" s="1"/>
  <c r="X89" i="1"/>
  <c r="X110" i="1" s="1"/>
  <c r="Y89" i="1"/>
  <c r="Y110" i="1" s="1"/>
  <c r="Z89" i="1"/>
  <c r="Z110" i="1" s="1"/>
  <c r="AA89" i="1"/>
  <c r="AA110" i="1" s="1"/>
  <c r="AB89" i="1"/>
  <c r="AB110" i="1" s="1"/>
  <c r="AC89" i="1"/>
  <c r="AC110" i="1" s="1"/>
  <c r="AD89" i="1"/>
  <c r="AD110" i="1" s="1"/>
  <c r="AE89" i="1"/>
  <c r="AE110" i="1" s="1"/>
  <c r="AF89" i="1"/>
  <c r="AF110" i="1" s="1"/>
  <c r="AG89" i="1"/>
  <c r="AG110" i="1" s="1"/>
  <c r="AH89" i="1"/>
  <c r="AH110" i="1" s="1"/>
  <c r="AI89" i="1"/>
  <c r="AI110" i="1" s="1"/>
  <c r="AJ89" i="1"/>
  <c r="AJ110" i="1" s="1"/>
  <c r="AK89" i="1"/>
  <c r="AK110" i="1" s="1"/>
  <c r="AL89" i="1"/>
  <c r="AL110" i="1" s="1"/>
  <c r="G90" i="1"/>
  <c r="G111" i="1" s="1"/>
  <c r="H90" i="1"/>
  <c r="H111" i="1" s="1"/>
  <c r="I90" i="1"/>
  <c r="I111" i="1" s="1"/>
  <c r="J90" i="1"/>
  <c r="J111" i="1" s="1"/>
  <c r="K90" i="1"/>
  <c r="K111" i="1" s="1"/>
  <c r="L90" i="1"/>
  <c r="L111" i="1" s="1"/>
  <c r="M90" i="1"/>
  <c r="M111" i="1" s="1"/>
  <c r="N90" i="1"/>
  <c r="N111" i="1" s="1"/>
  <c r="O90" i="1"/>
  <c r="O111" i="1" s="1"/>
  <c r="P90" i="1"/>
  <c r="P111" i="1" s="1"/>
  <c r="Q90" i="1"/>
  <c r="Q111" i="1" s="1"/>
  <c r="R90" i="1"/>
  <c r="R111" i="1" s="1"/>
  <c r="S90" i="1"/>
  <c r="S111" i="1" s="1"/>
  <c r="T90" i="1"/>
  <c r="T111" i="1" s="1"/>
  <c r="U90" i="1"/>
  <c r="U111" i="1" s="1"/>
  <c r="V90" i="1"/>
  <c r="V111" i="1" s="1"/>
  <c r="W90" i="1"/>
  <c r="W111" i="1" s="1"/>
  <c r="X90" i="1"/>
  <c r="X111" i="1" s="1"/>
  <c r="Y90" i="1"/>
  <c r="Y111" i="1" s="1"/>
  <c r="Z90" i="1"/>
  <c r="Z111" i="1" s="1"/>
  <c r="AA90" i="1"/>
  <c r="AA111" i="1" s="1"/>
  <c r="AB90" i="1"/>
  <c r="AB111" i="1" s="1"/>
  <c r="AC90" i="1"/>
  <c r="AC111" i="1" s="1"/>
  <c r="AD90" i="1"/>
  <c r="AD111" i="1" s="1"/>
  <c r="AE90" i="1"/>
  <c r="AE111" i="1" s="1"/>
  <c r="AF90" i="1"/>
  <c r="AF111" i="1" s="1"/>
  <c r="AG90" i="1"/>
  <c r="AG111" i="1" s="1"/>
  <c r="AH90" i="1"/>
  <c r="AH111" i="1" s="1"/>
  <c r="AI90" i="1"/>
  <c r="AI111" i="1" s="1"/>
  <c r="AJ90" i="1"/>
  <c r="AJ111" i="1" s="1"/>
  <c r="AK90" i="1"/>
  <c r="AK111" i="1" s="1"/>
  <c r="AL90" i="1"/>
  <c r="AL111" i="1" s="1"/>
  <c r="H100" i="1"/>
  <c r="M86" i="1"/>
  <c r="M107" i="1" s="1"/>
  <c r="M85" i="1"/>
  <c r="M106" i="1" s="1"/>
  <c r="M84" i="1"/>
  <c r="M105" i="1" s="1"/>
  <c r="M83" i="1"/>
  <c r="M104" i="1" s="1"/>
  <c r="M82" i="1"/>
  <c r="M103" i="1" s="1"/>
  <c r="M81" i="1"/>
  <c r="M102" i="1" s="1"/>
  <c r="M80" i="1"/>
  <c r="M101" i="1" s="1"/>
  <c r="M100" i="1"/>
  <c r="H87" i="1"/>
  <c r="H108" i="1" s="1"/>
  <c r="H86" i="1"/>
  <c r="H107" i="1" s="1"/>
  <c r="H85" i="1"/>
  <c r="H106" i="1" s="1"/>
  <c r="H84" i="1"/>
  <c r="H105" i="1" s="1"/>
  <c r="H83" i="1"/>
  <c r="H104" i="1" s="1"/>
  <c r="H82" i="1"/>
  <c r="H103" i="1" s="1"/>
  <c r="H81" i="1"/>
  <c r="H102" i="1" s="1"/>
  <c r="H80" i="1"/>
  <c r="H101" i="1" s="1"/>
  <c r="D7" i="1"/>
  <c r="AL97" i="1" l="1"/>
  <c r="AK97" i="1"/>
  <c r="AJ97" i="1"/>
  <c r="AI97" i="1"/>
  <c r="AH97" i="1"/>
  <c r="AG97" i="1"/>
  <c r="AF97" i="1"/>
  <c r="AE97" i="1"/>
  <c r="AD97" i="1"/>
  <c r="AC97" i="1"/>
  <c r="AB97" i="1"/>
  <c r="AA97" i="1"/>
  <c r="Z97" i="1"/>
  <c r="Y97" i="1"/>
  <c r="X97" i="1"/>
  <c r="W97" i="1"/>
  <c r="V97" i="1"/>
  <c r="U97" i="1"/>
  <c r="T97" i="1"/>
  <c r="S97" i="1"/>
  <c r="R97" i="1"/>
  <c r="Q97" i="1"/>
  <c r="P97" i="1"/>
  <c r="O97" i="1"/>
  <c r="N97" i="1"/>
  <c r="M97" i="1"/>
  <c r="L97" i="1"/>
  <c r="K97" i="1"/>
  <c r="J97" i="1"/>
  <c r="I97" i="1"/>
  <c r="H97" i="1"/>
  <c r="G97" i="1"/>
  <c r="F97" i="1"/>
  <c r="E97" i="1"/>
  <c r="D97" i="1"/>
  <c r="EL5" i="7" l="1"/>
  <c r="EL3" i="7"/>
  <c r="H5" i="7" s="1"/>
  <c r="L5" i="7" s="1"/>
  <c r="P5" i="7" s="1"/>
  <c r="T5" i="7" s="1"/>
  <c r="X5" i="7" s="1"/>
  <c r="AB5" i="7" s="1"/>
  <c r="AF5" i="7" s="1"/>
  <c r="AJ5" i="7" s="1"/>
  <c r="AN5" i="7" s="1"/>
  <c r="AR5" i="7" s="1"/>
  <c r="AV5" i="7" s="1"/>
  <c r="AZ5" i="7" s="1"/>
  <c r="BD5" i="7" s="1"/>
  <c r="BH5" i="7" s="1"/>
  <c r="BL5" i="7" s="1"/>
  <c r="BP5" i="7" s="1"/>
  <c r="BT5" i="7" s="1"/>
  <c r="BX5" i="7" s="1"/>
  <c r="CB5" i="7" s="1"/>
  <c r="CF5" i="7" s="1"/>
  <c r="CJ5" i="7" s="1"/>
  <c r="CN5" i="7" s="1"/>
  <c r="CR5" i="7" s="1"/>
  <c r="CV5" i="7" s="1"/>
  <c r="CZ5" i="7" s="1"/>
  <c r="DD5" i="7" s="1"/>
  <c r="DH5" i="7" s="1"/>
  <c r="DL5" i="7" s="1"/>
  <c r="DP5" i="7" s="1"/>
  <c r="DT5" i="7" s="1"/>
  <c r="DX5" i="7" s="1"/>
  <c r="EB5" i="7" s="1"/>
  <c r="EF5" i="7" s="1"/>
  <c r="L2" i="7"/>
  <c r="P2" i="7" s="1"/>
  <c r="T2" i="7" s="1"/>
  <c r="X2" i="7" s="1"/>
  <c r="AB2" i="7" s="1"/>
  <c r="AF2" i="7" s="1"/>
  <c r="AJ2" i="7" s="1"/>
  <c r="AN2" i="7" s="1"/>
  <c r="AR2" i="7" s="1"/>
  <c r="AV2" i="7" s="1"/>
  <c r="AZ2" i="7" s="1"/>
  <c r="BD2" i="7" s="1"/>
  <c r="BH2" i="7" s="1"/>
  <c r="BL2" i="7" s="1"/>
  <c r="BP2" i="7" s="1"/>
  <c r="BT2" i="7" s="1"/>
  <c r="BX2" i="7" s="1"/>
  <c r="CB2" i="7" s="1"/>
  <c r="CF2" i="7" s="1"/>
  <c r="CJ2" i="7" s="1"/>
  <c r="CN2" i="7" s="1"/>
  <c r="CR2" i="7" s="1"/>
  <c r="CV2" i="7" s="1"/>
  <c r="CZ2" i="7" s="1"/>
  <c r="DD2" i="7" s="1"/>
  <c r="DH2" i="7" s="1"/>
  <c r="DL2" i="7" s="1"/>
  <c r="DP2" i="7" s="1"/>
  <c r="DT2" i="7" s="1"/>
  <c r="DX2" i="7" s="1"/>
  <c r="EB2" i="7" s="1"/>
  <c r="EF2" i="7" s="1"/>
  <c r="EJ2" i="7" s="1"/>
  <c r="H3" i="7" l="1"/>
  <c r="L3" i="7" l="1"/>
  <c r="P3" i="7" s="1"/>
  <c r="T3" i="7" s="1"/>
  <c r="X3" i="7" s="1"/>
  <c r="AB3" i="7" s="1"/>
  <c r="AF3" i="7" s="1"/>
  <c r="AJ3" i="7" s="1"/>
  <c r="AN3" i="7" s="1"/>
  <c r="AR3" i="7" s="1"/>
  <c r="AV3" i="7" s="1"/>
  <c r="AZ3" i="7" s="1"/>
  <c r="BD3" i="7" s="1"/>
  <c r="BH3" i="7" s="1"/>
  <c r="BL3" i="7" s="1"/>
  <c r="BP3" i="7" s="1"/>
  <c r="BT3" i="7" s="1"/>
  <c r="BX3" i="7" s="1"/>
  <c r="CB3" i="7" s="1"/>
  <c r="CF3" i="7" s="1"/>
  <c r="CJ3" i="7" s="1"/>
  <c r="CN3" i="7" s="1"/>
  <c r="CR3" i="7" s="1"/>
  <c r="CV3" i="7" s="1"/>
  <c r="CZ3" i="7" s="1"/>
  <c r="DD3" i="7" s="1"/>
  <c r="DH3" i="7" s="1"/>
  <c r="DL3" i="7" s="1"/>
  <c r="DP3" i="7" s="1"/>
  <c r="DT3" i="7" s="1"/>
  <c r="DX3" i="7" s="1"/>
  <c r="EB3" i="7" s="1"/>
  <c r="EF3" i="7" s="1"/>
  <c r="K41" i="6" l="1"/>
  <c r="L40" i="6"/>
  <c r="M40" i="6" s="1"/>
  <c r="N40" i="6" s="1"/>
  <c r="O40" i="6" s="1"/>
  <c r="P40" i="6" s="1"/>
  <c r="Q40" i="6" s="1"/>
  <c r="R40" i="6" s="1"/>
  <c r="S40" i="6" s="1"/>
  <c r="T40" i="6" s="1"/>
  <c r="U40" i="6" s="1"/>
  <c r="V40" i="6" s="1"/>
  <c r="W40" i="6" s="1"/>
  <c r="X40" i="6" s="1"/>
  <c r="Y40" i="6" s="1"/>
  <c r="Z40" i="6" s="1"/>
  <c r="AA40" i="6" s="1"/>
  <c r="AB40" i="6" s="1"/>
  <c r="AC40" i="6" s="1"/>
  <c r="AD40" i="6" s="1"/>
  <c r="AE40" i="6" s="1"/>
  <c r="AF40" i="6" s="1"/>
  <c r="AG40" i="6" s="1"/>
  <c r="AH40" i="6" s="1"/>
  <c r="AI40" i="6" s="1"/>
  <c r="AJ40" i="6" s="1"/>
  <c r="AK40" i="6" s="1"/>
  <c r="AL40" i="6" s="1"/>
  <c r="AM40" i="6" s="1"/>
  <c r="AN40" i="6" s="1"/>
  <c r="AO40" i="6" s="1"/>
  <c r="AP40" i="6" s="1"/>
  <c r="AQ40" i="6" s="1"/>
  <c r="AR40" i="6" s="1"/>
  <c r="L23" i="1"/>
  <c r="P23" i="1" s="1"/>
  <c r="T23" i="1" s="1"/>
  <c r="AB23" i="1" s="1"/>
  <c r="AF23" i="1" s="1"/>
  <c r="AJ23" i="1" s="1"/>
  <c r="AN23" i="1" s="1"/>
  <c r="AR23" i="1" s="1"/>
  <c r="AV23" i="1" s="1"/>
  <c r="AZ23" i="1" s="1"/>
  <c r="BD23" i="1" s="1"/>
  <c r="BH23" i="1" s="1"/>
  <c r="BL23" i="1" s="1"/>
  <c r="BP23" i="1" s="1"/>
  <c r="BT23" i="1" s="1"/>
  <c r="BX23" i="1" s="1"/>
  <c r="CB23" i="1" s="1"/>
  <c r="CF23" i="1" s="1"/>
  <c r="CJ23" i="1" s="1"/>
  <c r="CN23" i="1" s="1"/>
  <c r="CR23" i="1" s="1"/>
  <c r="CV23" i="1" s="1"/>
  <c r="CZ23" i="1" s="1"/>
  <c r="DD23" i="1" s="1"/>
  <c r="DH23" i="1" s="1"/>
  <c r="DL23" i="1" s="1"/>
  <c r="DP23" i="1" s="1"/>
  <c r="DT23" i="1" s="1"/>
  <c r="DX23" i="1" s="1"/>
  <c r="EB23" i="1" s="1"/>
  <c r="EF23" i="1" s="1"/>
  <c r="EJ23" i="1" s="1"/>
  <c r="L22" i="1"/>
  <c r="P22" i="1" s="1"/>
  <c r="T22" i="1" s="1"/>
  <c r="AB22" i="1" s="1"/>
  <c r="AF22" i="1" s="1"/>
  <c r="AJ22" i="1" s="1"/>
  <c r="AN22" i="1" s="1"/>
  <c r="AR22" i="1" s="1"/>
  <c r="AV22" i="1" s="1"/>
  <c r="AZ22" i="1" s="1"/>
  <c r="BD22" i="1" s="1"/>
  <c r="BH22" i="1" s="1"/>
  <c r="BL22" i="1" s="1"/>
  <c r="BP22" i="1" s="1"/>
  <c r="BT22" i="1" s="1"/>
  <c r="BX22" i="1" s="1"/>
  <c r="CB22" i="1" s="1"/>
  <c r="CF22" i="1" s="1"/>
  <c r="CJ22" i="1" s="1"/>
  <c r="CN22" i="1" s="1"/>
  <c r="CR22" i="1" s="1"/>
  <c r="CV22" i="1" s="1"/>
  <c r="CZ22" i="1" s="1"/>
  <c r="DD22" i="1" s="1"/>
  <c r="DH22" i="1" s="1"/>
  <c r="DL22" i="1" s="1"/>
  <c r="DP22" i="1" s="1"/>
  <c r="DT22" i="1" s="1"/>
  <c r="DX22" i="1" s="1"/>
  <c r="EB22" i="1" s="1"/>
  <c r="EF22" i="1" s="1"/>
  <c r="EJ22" i="1" s="1"/>
  <c r="L21" i="1"/>
  <c r="P21" i="1" s="1"/>
  <c r="T21" i="1" s="1"/>
  <c r="AB21" i="1" s="1"/>
  <c r="AF21" i="1" s="1"/>
  <c r="AJ21" i="1" s="1"/>
  <c r="AN21" i="1" s="1"/>
  <c r="AR21" i="1" s="1"/>
  <c r="AV21" i="1" s="1"/>
  <c r="AZ21" i="1" s="1"/>
  <c r="BD21" i="1" s="1"/>
  <c r="BH21" i="1" s="1"/>
  <c r="BL21" i="1" s="1"/>
  <c r="BP21" i="1" s="1"/>
  <c r="BT21" i="1" s="1"/>
  <c r="BX21" i="1" s="1"/>
  <c r="CB21" i="1" s="1"/>
  <c r="CF21" i="1" s="1"/>
  <c r="CJ21" i="1" s="1"/>
  <c r="CN21" i="1" s="1"/>
  <c r="CR21" i="1" s="1"/>
  <c r="CV21" i="1" s="1"/>
  <c r="CZ21" i="1" s="1"/>
  <c r="DD21" i="1" s="1"/>
  <c r="DH21" i="1" s="1"/>
  <c r="DL21" i="1" s="1"/>
  <c r="DP21" i="1" s="1"/>
  <c r="DT21" i="1" s="1"/>
  <c r="DX21" i="1" s="1"/>
  <c r="EB21" i="1" s="1"/>
  <c r="EF21" i="1" s="1"/>
  <c r="EJ21" i="1" s="1"/>
  <c r="H55" i="1"/>
  <c r="L55" i="1" s="1"/>
  <c r="P55" i="1" s="1"/>
  <c r="T55" i="1" s="1"/>
  <c r="AB55" i="1" s="1"/>
  <c r="AF55" i="1" s="1"/>
  <c r="AJ55" i="1" s="1"/>
  <c r="AN55" i="1" s="1"/>
  <c r="AR55" i="1" s="1"/>
  <c r="AV55" i="1" s="1"/>
  <c r="AZ55" i="1" s="1"/>
  <c r="BD55" i="1" s="1"/>
  <c r="BH55" i="1" s="1"/>
  <c r="BL55" i="1" s="1"/>
  <c r="BP55" i="1" s="1"/>
  <c r="BT55" i="1" s="1"/>
  <c r="BX55" i="1" s="1"/>
  <c r="CB55" i="1" s="1"/>
  <c r="CF55" i="1" s="1"/>
  <c r="CJ55" i="1" s="1"/>
  <c r="CN55" i="1" s="1"/>
  <c r="CR55" i="1" s="1"/>
  <c r="CV55" i="1" s="1"/>
  <c r="CZ55" i="1" s="1"/>
  <c r="DD55" i="1" s="1"/>
  <c r="DH55" i="1" s="1"/>
  <c r="DL55" i="1" s="1"/>
  <c r="DP55" i="1" s="1"/>
  <c r="DT55" i="1" s="1"/>
  <c r="DX55" i="1" s="1"/>
  <c r="EB55" i="1" s="1"/>
  <c r="EF55" i="1" s="1"/>
  <c r="EJ55" i="1" s="1"/>
  <c r="L43" i="1"/>
  <c r="P43" i="1" s="1"/>
  <c r="T43" i="1" s="1"/>
  <c r="AB43" i="1" s="1"/>
  <c r="AF43" i="1" s="1"/>
  <c r="AJ43" i="1" s="1"/>
  <c r="AN43" i="1" s="1"/>
  <c r="AR43" i="1" s="1"/>
  <c r="AV43" i="1" s="1"/>
  <c r="AZ43" i="1" s="1"/>
  <c r="BD43" i="1" s="1"/>
  <c r="BH43" i="1" s="1"/>
  <c r="BL43" i="1" s="1"/>
  <c r="BP43" i="1" s="1"/>
  <c r="BT43" i="1" s="1"/>
  <c r="BX43" i="1" s="1"/>
  <c r="CB43" i="1" s="1"/>
  <c r="CF43" i="1" s="1"/>
  <c r="CJ43" i="1" s="1"/>
  <c r="CN43" i="1" s="1"/>
  <c r="CR43" i="1" s="1"/>
  <c r="CV43" i="1" s="1"/>
  <c r="CZ43" i="1" s="1"/>
  <c r="DD43" i="1" s="1"/>
  <c r="DH43" i="1" s="1"/>
  <c r="DL43" i="1" s="1"/>
  <c r="DP43" i="1" s="1"/>
  <c r="DT43" i="1" s="1"/>
  <c r="DX43" i="1" s="1"/>
  <c r="EB43" i="1" s="1"/>
  <c r="EF43" i="1" s="1"/>
  <c r="EJ43" i="1" s="1"/>
  <c r="H42" i="1"/>
  <c r="L42" i="1" s="1"/>
  <c r="P42" i="1" s="1"/>
  <c r="T42" i="1" s="1"/>
  <c r="AB42" i="1" s="1"/>
  <c r="AF42" i="1" s="1"/>
  <c r="AJ42" i="1" s="1"/>
  <c r="AN42" i="1" s="1"/>
  <c r="AR42" i="1" s="1"/>
  <c r="AV42" i="1" s="1"/>
  <c r="AZ42" i="1" s="1"/>
  <c r="BD42" i="1" s="1"/>
  <c r="BH42" i="1" s="1"/>
  <c r="BL42" i="1" s="1"/>
  <c r="BP42" i="1" s="1"/>
  <c r="BT42" i="1" s="1"/>
  <c r="BX42" i="1" s="1"/>
  <c r="CB42" i="1" s="1"/>
  <c r="CF42" i="1" s="1"/>
  <c r="CJ42" i="1" s="1"/>
  <c r="CN42" i="1" s="1"/>
  <c r="CR42" i="1" s="1"/>
  <c r="CV42" i="1" s="1"/>
  <c r="CZ42" i="1" s="1"/>
  <c r="DD42" i="1" s="1"/>
  <c r="DH42" i="1" s="1"/>
  <c r="DL42" i="1" s="1"/>
  <c r="DP42" i="1" s="1"/>
  <c r="DT42" i="1" s="1"/>
  <c r="DX42" i="1" s="1"/>
  <c r="EB42" i="1" s="1"/>
  <c r="EF42" i="1" s="1"/>
  <c r="EJ42" i="1" s="1"/>
  <c r="H41" i="1"/>
  <c r="L41" i="1" s="1"/>
  <c r="P41" i="1" s="1"/>
  <c r="H40" i="1"/>
  <c r="L40" i="1" s="1"/>
  <c r="P40" i="1" s="1"/>
  <c r="H39" i="1"/>
  <c r="L39" i="1" s="1"/>
  <c r="H38" i="1"/>
  <c r="L38" i="1" s="1"/>
  <c r="H37" i="1"/>
  <c r="L37" i="1" s="1"/>
  <c r="H35" i="1"/>
  <c r="L35" i="1" s="1"/>
  <c r="P35" i="1" s="1"/>
  <c r="T35" i="1" s="1"/>
  <c r="AB35" i="1" s="1"/>
  <c r="AF35" i="1" s="1"/>
  <c r="AJ35" i="1" s="1"/>
  <c r="AN35" i="1" s="1"/>
  <c r="AR35" i="1" s="1"/>
  <c r="AV35" i="1" s="1"/>
  <c r="AZ35" i="1" s="1"/>
  <c r="BD35" i="1" s="1"/>
  <c r="BH35" i="1" s="1"/>
  <c r="BL35" i="1" s="1"/>
  <c r="BP35" i="1" s="1"/>
  <c r="BT35" i="1" s="1"/>
  <c r="BX35" i="1" s="1"/>
  <c r="CB35" i="1" s="1"/>
  <c r="CF35" i="1" s="1"/>
  <c r="CJ35" i="1" s="1"/>
  <c r="CN35" i="1" s="1"/>
  <c r="CR35" i="1" s="1"/>
  <c r="CV35" i="1" s="1"/>
  <c r="CZ35" i="1" s="1"/>
  <c r="DD35" i="1" s="1"/>
  <c r="DH35" i="1" s="1"/>
  <c r="DL35" i="1" s="1"/>
  <c r="DP35" i="1" s="1"/>
  <c r="DT35" i="1" s="1"/>
  <c r="DX35" i="1" s="1"/>
  <c r="EB35" i="1" s="1"/>
  <c r="EF35" i="1" s="1"/>
  <c r="EJ35" i="1" s="1"/>
  <c r="H33" i="1"/>
  <c r="L33" i="1" s="1"/>
  <c r="P33" i="1" s="1"/>
  <c r="T33" i="1" s="1"/>
  <c r="AB33" i="1" s="1"/>
  <c r="AF33" i="1" s="1"/>
  <c r="AJ33" i="1" s="1"/>
  <c r="AN33" i="1" s="1"/>
  <c r="AR33" i="1" s="1"/>
  <c r="AV33" i="1" s="1"/>
  <c r="AZ33" i="1" s="1"/>
  <c r="BD33" i="1" s="1"/>
  <c r="BH33" i="1" s="1"/>
  <c r="BL33" i="1" s="1"/>
  <c r="BP33" i="1" s="1"/>
  <c r="BT33" i="1" s="1"/>
  <c r="BX33" i="1" s="1"/>
  <c r="CB33" i="1" s="1"/>
  <c r="CF33" i="1" s="1"/>
  <c r="CJ33" i="1" s="1"/>
  <c r="CN33" i="1" s="1"/>
  <c r="CR33" i="1" s="1"/>
  <c r="CV33" i="1" s="1"/>
  <c r="CZ33" i="1" s="1"/>
  <c r="DD33" i="1" s="1"/>
  <c r="DH33" i="1" s="1"/>
  <c r="DL33" i="1" s="1"/>
  <c r="DP33" i="1" s="1"/>
  <c r="DT33" i="1" s="1"/>
  <c r="DX33" i="1" s="1"/>
  <c r="EB33" i="1" s="1"/>
  <c r="EF33" i="1" s="1"/>
  <c r="EJ33" i="1" s="1"/>
  <c r="H31" i="1"/>
  <c r="L31" i="1" s="1"/>
  <c r="P31" i="1" s="1"/>
  <c r="T31" i="1" s="1"/>
  <c r="AB31" i="1" s="1"/>
  <c r="AF31" i="1" s="1"/>
  <c r="AJ31" i="1" s="1"/>
  <c r="AN31" i="1" s="1"/>
  <c r="AR31" i="1" s="1"/>
  <c r="AV31" i="1" s="1"/>
  <c r="AZ31" i="1" s="1"/>
  <c r="BD31" i="1" s="1"/>
  <c r="BH31" i="1" s="1"/>
  <c r="BL31" i="1" s="1"/>
  <c r="BP31" i="1" s="1"/>
  <c r="BT31" i="1" s="1"/>
  <c r="BX31" i="1" s="1"/>
  <c r="CB31" i="1" s="1"/>
  <c r="CF31" i="1" s="1"/>
  <c r="CJ31" i="1" s="1"/>
  <c r="CN31" i="1" s="1"/>
  <c r="CR31" i="1" s="1"/>
  <c r="CV31" i="1" s="1"/>
  <c r="CZ31" i="1" s="1"/>
  <c r="DD31" i="1" s="1"/>
  <c r="DH31" i="1" s="1"/>
  <c r="DL31" i="1" s="1"/>
  <c r="DP31" i="1" s="1"/>
  <c r="DT31" i="1" s="1"/>
  <c r="DX31" i="1" s="1"/>
  <c r="EB31" i="1" s="1"/>
  <c r="EF31" i="1" s="1"/>
  <c r="EJ31" i="1" s="1"/>
  <c r="H30" i="1"/>
  <c r="L30" i="1" s="1"/>
  <c r="P30" i="1" s="1"/>
  <c r="T30" i="1" s="1"/>
  <c r="AB30" i="1" s="1"/>
  <c r="AF30" i="1" s="1"/>
  <c r="AJ30" i="1" s="1"/>
  <c r="AN30" i="1" s="1"/>
  <c r="AR30" i="1" s="1"/>
  <c r="AV30" i="1" s="1"/>
  <c r="AZ30" i="1" s="1"/>
  <c r="BD30" i="1" s="1"/>
  <c r="BH30" i="1" s="1"/>
  <c r="BL30" i="1" s="1"/>
  <c r="BP30" i="1" s="1"/>
  <c r="BT30" i="1" s="1"/>
  <c r="BX30" i="1" s="1"/>
  <c r="CB30" i="1" s="1"/>
  <c r="CF30" i="1" s="1"/>
  <c r="CJ30" i="1" s="1"/>
  <c r="CN30" i="1" s="1"/>
  <c r="CR30" i="1" s="1"/>
  <c r="CV30" i="1" s="1"/>
  <c r="CZ30" i="1" s="1"/>
  <c r="DD30" i="1" s="1"/>
  <c r="DH30" i="1" s="1"/>
  <c r="DL30" i="1" s="1"/>
  <c r="DP30" i="1" s="1"/>
  <c r="DT30" i="1" s="1"/>
  <c r="DX30" i="1" s="1"/>
  <c r="EB30" i="1" s="1"/>
  <c r="EF30" i="1" s="1"/>
  <c r="EJ30" i="1" s="1"/>
  <c r="H29" i="1"/>
  <c r="L29" i="1" s="1"/>
  <c r="H28" i="1"/>
  <c r="L28" i="1" s="1"/>
  <c r="H27" i="1"/>
  <c r="L27" i="1" s="1"/>
  <c r="H25" i="1"/>
  <c r="L25" i="1" s="1"/>
  <c r="P25" i="1" s="1"/>
  <c r="T25" i="1" s="1"/>
  <c r="AB25" i="1" s="1"/>
  <c r="AF25" i="1" s="1"/>
  <c r="AJ25" i="1" s="1"/>
  <c r="AN25" i="1" s="1"/>
  <c r="AR25" i="1" s="1"/>
  <c r="AV25" i="1" s="1"/>
  <c r="AZ25" i="1" s="1"/>
  <c r="BD25" i="1" s="1"/>
  <c r="BH25" i="1" s="1"/>
  <c r="BL25" i="1" s="1"/>
  <c r="BP25" i="1" s="1"/>
  <c r="BT25" i="1" s="1"/>
  <c r="BX25" i="1" s="1"/>
  <c r="CB25" i="1" s="1"/>
  <c r="CF25" i="1" s="1"/>
  <c r="CJ25" i="1" s="1"/>
  <c r="CN25" i="1" s="1"/>
  <c r="CR25" i="1" s="1"/>
  <c r="CV25" i="1" s="1"/>
  <c r="CZ25" i="1" s="1"/>
  <c r="DD25" i="1" s="1"/>
  <c r="DH25" i="1" s="1"/>
  <c r="DL25" i="1" s="1"/>
  <c r="DP25" i="1" s="1"/>
  <c r="DT25" i="1" s="1"/>
  <c r="DX25" i="1" s="1"/>
  <c r="EB25" i="1" s="1"/>
  <c r="EF25" i="1" s="1"/>
  <c r="EJ25" i="1" s="1"/>
  <c r="L24" i="1"/>
  <c r="P24" i="1" s="1"/>
  <c r="T24" i="1" s="1"/>
  <c r="AB24" i="1" s="1"/>
  <c r="AF24" i="1" s="1"/>
  <c r="AJ24" i="1" s="1"/>
  <c r="AN24" i="1" s="1"/>
  <c r="AR24" i="1" s="1"/>
  <c r="AV24" i="1" s="1"/>
  <c r="AZ24" i="1" s="1"/>
  <c r="BD24" i="1" s="1"/>
  <c r="BH24" i="1" s="1"/>
  <c r="BL24" i="1" s="1"/>
  <c r="BP24" i="1" s="1"/>
  <c r="BT24" i="1" s="1"/>
  <c r="BX24" i="1" s="1"/>
  <c r="CB24" i="1" s="1"/>
  <c r="CF24" i="1" s="1"/>
  <c r="CJ24" i="1" s="1"/>
  <c r="CN24" i="1" s="1"/>
  <c r="CR24" i="1" s="1"/>
  <c r="CV24" i="1" s="1"/>
  <c r="CZ24" i="1" s="1"/>
  <c r="DD24" i="1" s="1"/>
  <c r="DH24" i="1" s="1"/>
  <c r="DL24" i="1" s="1"/>
  <c r="DP24" i="1" s="1"/>
  <c r="DT24" i="1" s="1"/>
  <c r="DX24" i="1" s="1"/>
  <c r="EB24" i="1" s="1"/>
  <c r="EF24" i="1" s="1"/>
  <c r="EJ24" i="1" s="1"/>
  <c r="H18" i="1"/>
  <c r="L18" i="1" s="1"/>
  <c r="P18" i="1" s="1"/>
  <c r="T18" i="1" s="1"/>
  <c r="AB18" i="1" s="1"/>
  <c r="AF18" i="1" s="1"/>
  <c r="AJ18" i="1" s="1"/>
  <c r="AN18" i="1" s="1"/>
  <c r="AR18" i="1" s="1"/>
  <c r="AV18" i="1" s="1"/>
  <c r="AZ18" i="1" s="1"/>
  <c r="BD18" i="1" s="1"/>
  <c r="BH18" i="1" s="1"/>
  <c r="BL18" i="1" s="1"/>
  <c r="BP18" i="1" s="1"/>
  <c r="BT18" i="1" s="1"/>
  <c r="BX18" i="1" s="1"/>
  <c r="CB18" i="1" s="1"/>
  <c r="CF18" i="1" s="1"/>
  <c r="CJ18" i="1" s="1"/>
  <c r="CN18" i="1" s="1"/>
  <c r="CR18" i="1" s="1"/>
  <c r="CV18" i="1" s="1"/>
  <c r="CZ18" i="1" s="1"/>
  <c r="DD18" i="1" s="1"/>
  <c r="DH18" i="1" s="1"/>
  <c r="DL18" i="1" s="1"/>
  <c r="DP18" i="1" s="1"/>
  <c r="DT18" i="1" s="1"/>
  <c r="DX18" i="1" s="1"/>
  <c r="EB18" i="1" s="1"/>
  <c r="EF18" i="1" s="1"/>
  <c r="EJ18" i="1" s="1"/>
  <c r="H17" i="1"/>
  <c r="L17" i="1" s="1"/>
  <c r="P17" i="1" s="1"/>
  <c r="T17" i="1" s="1"/>
  <c r="AB17" i="1" s="1"/>
  <c r="AF17" i="1" s="1"/>
  <c r="AJ17" i="1" s="1"/>
  <c r="AN17" i="1" s="1"/>
  <c r="AR17" i="1" s="1"/>
  <c r="AV17" i="1" s="1"/>
  <c r="AZ17" i="1" s="1"/>
  <c r="BD17" i="1" s="1"/>
  <c r="BH17" i="1" s="1"/>
  <c r="BL17" i="1" s="1"/>
  <c r="BP17" i="1" s="1"/>
  <c r="BT17" i="1" s="1"/>
  <c r="BX17" i="1" s="1"/>
  <c r="CB17" i="1" s="1"/>
  <c r="CF17" i="1" s="1"/>
  <c r="CJ17" i="1" s="1"/>
  <c r="CN17" i="1" s="1"/>
  <c r="CR17" i="1" s="1"/>
  <c r="CV17" i="1" s="1"/>
  <c r="CZ17" i="1" s="1"/>
  <c r="DD17" i="1" s="1"/>
  <c r="DH17" i="1" s="1"/>
  <c r="DL17" i="1" s="1"/>
  <c r="DP17" i="1" s="1"/>
  <c r="DT17" i="1" s="1"/>
  <c r="DX17" i="1" s="1"/>
  <c r="EB17" i="1" s="1"/>
  <c r="EF17" i="1" s="1"/>
  <c r="EJ17" i="1" s="1"/>
  <c r="H16" i="1"/>
  <c r="L16" i="1" s="1"/>
  <c r="P16" i="1" s="1"/>
  <c r="H15" i="1"/>
  <c r="L15" i="1" s="1"/>
  <c r="P15" i="1" s="1"/>
  <c r="H14" i="1"/>
  <c r="L14" i="1" s="1"/>
  <c r="H13" i="1"/>
  <c r="L13" i="1" s="1"/>
  <c r="H12" i="1"/>
  <c r="L12" i="1" s="1"/>
  <c r="P12" i="1" s="1"/>
  <c r="T12" i="1" s="1"/>
  <c r="H11" i="1"/>
  <c r="L11" i="1" s="1"/>
  <c r="P11" i="1" s="1"/>
  <c r="T11" i="1" s="1"/>
  <c r="H10" i="1"/>
  <c r="L10" i="1" s="1"/>
  <c r="P10" i="1" s="1"/>
  <c r="T10" i="1" s="1"/>
  <c r="AB10" i="1" s="1"/>
  <c r="AF10" i="1" s="1"/>
  <c r="AJ10" i="1" s="1"/>
  <c r="AN10" i="1" s="1"/>
  <c r="AR10" i="1" s="1"/>
  <c r="AV10" i="1" s="1"/>
  <c r="AZ10" i="1" s="1"/>
  <c r="BD10" i="1" s="1"/>
  <c r="BH10" i="1" s="1"/>
  <c r="BL10" i="1" s="1"/>
  <c r="BP10" i="1" s="1"/>
  <c r="BT10" i="1" s="1"/>
  <c r="BX10" i="1" s="1"/>
  <c r="CB10" i="1" s="1"/>
  <c r="CF10" i="1" s="1"/>
  <c r="CJ10" i="1" s="1"/>
  <c r="CN10" i="1" s="1"/>
  <c r="CR10" i="1" s="1"/>
  <c r="CV10" i="1" s="1"/>
  <c r="CZ10" i="1" s="1"/>
  <c r="DD10" i="1" s="1"/>
  <c r="DH10" i="1" s="1"/>
  <c r="DL10" i="1" s="1"/>
  <c r="DP10" i="1" s="1"/>
  <c r="DT10" i="1" s="1"/>
  <c r="DX10" i="1" s="1"/>
  <c r="EB10" i="1" s="1"/>
  <c r="EF10" i="1" s="1"/>
  <c r="EJ10" i="1" s="1"/>
  <c r="H9" i="1"/>
  <c r="L9" i="1" s="1"/>
  <c r="P9" i="1" s="1"/>
  <c r="T9" i="1" s="1"/>
  <c r="AB9" i="1" s="1"/>
  <c r="AF9" i="1" s="1"/>
  <c r="AJ9" i="1" s="1"/>
  <c r="AN9" i="1" s="1"/>
  <c r="AR9" i="1" s="1"/>
  <c r="AV9" i="1" s="1"/>
  <c r="AZ9" i="1" s="1"/>
  <c r="BD9" i="1" s="1"/>
  <c r="BH9" i="1" s="1"/>
  <c r="BL9" i="1" s="1"/>
  <c r="BP9" i="1" s="1"/>
  <c r="BT9" i="1" s="1"/>
  <c r="BX9" i="1" s="1"/>
  <c r="CB9" i="1" s="1"/>
  <c r="CF9" i="1" s="1"/>
  <c r="CJ9" i="1" s="1"/>
  <c r="CN9" i="1" s="1"/>
  <c r="CR9" i="1" s="1"/>
  <c r="CV9" i="1" s="1"/>
  <c r="CZ9" i="1" s="1"/>
  <c r="DD9" i="1" s="1"/>
  <c r="DH9" i="1" s="1"/>
  <c r="DL9" i="1" s="1"/>
  <c r="DP9" i="1" s="1"/>
  <c r="DT9" i="1" s="1"/>
  <c r="DX9" i="1" s="1"/>
  <c r="EB9" i="1" s="1"/>
  <c r="EF9" i="1" s="1"/>
  <c r="EJ9" i="1" s="1"/>
  <c r="H8" i="1"/>
  <c r="L8" i="1" s="1"/>
  <c r="P8" i="1" s="1"/>
  <c r="T8" i="1" s="1"/>
  <c r="AB8" i="1" s="1"/>
  <c r="AF8" i="1" s="1"/>
  <c r="AJ8" i="1" s="1"/>
  <c r="AN8" i="1" s="1"/>
  <c r="AR8" i="1" s="1"/>
  <c r="AV8" i="1" s="1"/>
  <c r="AZ8" i="1" s="1"/>
  <c r="BD8" i="1" s="1"/>
  <c r="BH8" i="1" s="1"/>
  <c r="BL8" i="1" s="1"/>
  <c r="BP8" i="1" s="1"/>
  <c r="BT8" i="1" s="1"/>
  <c r="BX8" i="1" s="1"/>
  <c r="CB8" i="1" s="1"/>
  <c r="CF8" i="1" s="1"/>
  <c r="CJ8" i="1" s="1"/>
  <c r="CN8" i="1" s="1"/>
  <c r="CR8" i="1" s="1"/>
  <c r="CV8" i="1" s="1"/>
  <c r="CZ8" i="1" s="1"/>
  <c r="DD8" i="1" s="1"/>
  <c r="DH8" i="1" s="1"/>
  <c r="DL8" i="1" s="1"/>
  <c r="DP8" i="1" s="1"/>
  <c r="DT8" i="1" s="1"/>
  <c r="DX8" i="1" s="1"/>
  <c r="EB8" i="1" s="1"/>
  <c r="EF8" i="1" s="1"/>
  <c r="EJ8" i="1" s="1"/>
  <c r="H7" i="1"/>
  <c r="L7" i="1" s="1"/>
  <c r="P7" i="1" s="1"/>
  <c r="T7" i="1" s="1"/>
  <c r="AB7" i="1" s="1"/>
  <c r="AF7" i="1" s="1"/>
  <c r="AJ7" i="1" s="1"/>
  <c r="AN7" i="1" s="1"/>
  <c r="AR7" i="1" s="1"/>
  <c r="AV7" i="1" s="1"/>
  <c r="AZ7" i="1" s="1"/>
  <c r="BD7" i="1" s="1"/>
  <c r="BH7" i="1" s="1"/>
  <c r="BL7" i="1" s="1"/>
  <c r="BP7" i="1" s="1"/>
  <c r="BT7" i="1" s="1"/>
  <c r="BX7" i="1" s="1"/>
  <c r="CB7" i="1" s="1"/>
  <c r="CF7" i="1" s="1"/>
  <c r="CJ7" i="1" s="1"/>
  <c r="CN7" i="1" s="1"/>
  <c r="CR7" i="1" s="1"/>
  <c r="CV7" i="1" s="1"/>
  <c r="CZ7" i="1" s="1"/>
  <c r="DD7" i="1" s="1"/>
  <c r="DH7" i="1" s="1"/>
  <c r="DL7" i="1" s="1"/>
  <c r="DP7" i="1" s="1"/>
  <c r="DT7" i="1" s="1"/>
  <c r="DX7" i="1" s="1"/>
  <c r="EB7" i="1" s="1"/>
  <c r="EF7" i="1" s="1"/>
  <c r="EJ7" i="1" s="1"/>
  <c r="EI16" i="1"/>
  <c r="EI15" i="1"/>
  <c r="EI14" i="1"/>
  <c r="EI13" i="1"/>
  <c r="EI12" i="1"/>
  <c r="EI11" i="1"/>
  <c r="DO16" i="1"/>
  <c r="DO15" i="1"/>
  <c r="DO14" i="1"/>
  <c r="DO13" i="1"/>
  <c r="DO12" i="1"/>
  <c r="DO11" i="1"/>
  <c r="CU16" i="1"/>
  <c r="CU15" i="1"/>
  <c r="CU14" i="1"/>
  <c r="CU13" i="1"/>
  <c r="CU12" i="1"/>
  <c r="CU11" i="1"/>
  <c r="CA16" i="1"/>
  <c r="CA15" i="1"/>
  <c r="CA14" i="1"/>
  <c r="CA13" i="1"/>
  <c r="CA12" i="1"/>
  <c r="CA11" i="1"/>
  <c r="BG16" i="1"/>
  <c r="BG15" i="1"/>
  <c r="BG14" i="1"/>
  <c r="BG13" i="1"/>
  <c r="BG12" i="1"/>
  <c r="BG11" i="1"/>
  <c r="AM16" i="1"/>
  <c r="AM15" i="1"/>
  <c r="AM14" i="1"/>
  <c r="AM13" i="1"/>
  <c r="AM12" i="1"/>
  <c r="AM11" i="1"/>
  <c r="S16" i="1"/>
  <c r="S15" i="1"/>
  <c r="S14" i="1"/>
  <c r="S13" i="1"/>
  <c r="S12" i="1"/>
  <c r="S11" i="1"/>
  <c r="EI17" i="1"/>
  <c r="DO17" i="1"/>
  <c r="CU17" i="1"/>
  <c r="CY17" i="1" s="1"/>
  <c r="DC17" i="1" s="1"/>
  <c r="CA17" i="1"/>
  <c r="CE17" i="1" s="1"/>
  <c r="BG17" i="1"/>
  <c r="BK17" i="1" s="1"/>
  <c r="BO17" i="1" s="1"/>
  <c r="AM17" i="1"/>
  <c r="AQ17" i="1" s="1"/>
  <c r="C15" i="1"/>
  <c r="C16" i="1"/>
  <c r="C17" i="1"/>
  <c r="G17" i="1" s="1"/>
  <c r="EI61" i="1"/>
  <c r="DO61" i="1"/>
  <c r="CU61" i="1"/>
  <c r="CA61" i="1"/>
  <c r="BG61" i="1"/>
  <c r="AM61" i="1"/>
  <c r="S61" i="1"/>
  <c r="C61" i="1"/>
  <c r="EI60" i="1"/>
  <c r="DO60" i="1"/>
  <c r="CU60" i="1"/>
  <c r="CA60" i="1"/>
  <c r="BG60" i="1"/>
  <c r="AM60" i="1"/>
  <c r="S60" i="1"/>
  <c r="C60" i="1"/>
  <c r="EI54" i="1"/>
  <c r="DO54" i="1"/>
  <c r="CU54" i="1"/>
  <c r="CA54" i="1"/>
  <c r="BG54" i="1"/>
  <c r="AM54" i="1"/>
  <c r="S54" i="1"/>
  <c r="C54" i="1"/>
  <c r="EI53" i="1"/>
  <c r="DO53" i="1"/>
  <c r="CU53" i="1"/>
  <c r="CA53" i="1"/>
  <c r="BG53" i="1"/>
  <c r="AM53" i="1"/>
  <c r="S53" i="1"/>
  <c r="C53" i="1"/>
  <c r="EI52" i="1"/>
  <c r="DO52" i="1"/>
  <c r="CU52" i="1"/>
  <c r="CA52" i="1"/>
  <c r="BG52" i="1"/>
  <c r="AM52" i="1"/>
  <c r="S52" i="1"/>
  <c r="C52" i="1"/>
  <c r="EI51" i="1"/>
  <c r="DO51" i="1"/>
  <c r="DS51" i="1" s="1"/>
  <c r="DW51" i="1" s="1"/>
  <c r="CU51" i="1"/>
  <c r="CA51" i="1"/>
  <c r="CE51" i="1" s="1"/>
  <c r="CI51" i="1" s="1"/>
  <c r="CM51" i="1" s="1"/>
  <c r="BG51" i="1"/>
  <c r="AM51" i="1"/>
  <c r="S51" i="1"/>
  <c r="AA51" i="1" s="1"/>
  <c r="C51" i="1"/>
  <c r="G51" i="1" s="1"/>
  <c r="EI50" i="1"/>
  <c r="DO50" i="1"/>
  <c r="CU50" i="1"/>
  <c r="CA50" i="1"/>
  <c r="BG50" i="1"/>
  <c r="AM50" i="1"/>
  <c r="S50" i="1"/>
  <c r="C50" i="1"/>
  <c r="L8" i="4"/>
  <c r="EI24" i="1"/>
  <c r="DO24" i="1"/>
  <c r="DS24" i="1" s="1"/>
  <c r="DW24" i="1" s="1"/>
  <c r="EA24" i="1" s="1"/>
  <c r="CU24" i="1"/>
  <c r="CY24" i="1" s="1"/>
  <c r="DC24" i="1" s="1"/>
  <c r="DG24" i="1" s="1"/>
  <c r="DK24" i="1" s="1"/>
  <c r="CA24" i="1"/>
  <c r="CE24" i="1" s="1"/>
  <c r="CI24" i="1" s="1"/>
  <c r="CM24" i="1" s="1"/>
  <c r="CQ24" i="1" s="1"/>
  <c r="BG24" i="1"/>
  <c r="BK24" i="1" s="1"/>
  <c r="BO24" i="1" s="1"/>
  <c r="BS24" i="1" s="1"/>
  <c r="BW24" i="1" s="1"/>
  <c r="AM24" i="1"/>
  <c r="AQ24" i="1" s="1"/>
  <c r="AU24" i="1" s="1"/>
  <c r="AY24" i="1" s="1"/>
  <c r="BC24" i="1" s="1"/>
  <c r="S24" i="1"/>
  <c r="C24" i="1"/>
  <c r="G24" i="1" s="1"/>
  <c r="EI55" i="1"/>
  <c r="DO55" i="1"/>
  <c r="DS55" i="1" s="1"/>
  <c r="DW55" i="1" s="1"/>
  <c r="CU55" i="1"/>
  <c r="CA55" i="1"/>
  <c r="CE55" i="1" s="1"/>
  <c r="CI55" i="1" s="1"/>
  <c r="CM55" i="1" s="1"/>
  <c r="BG55" i="1"/>
  <c r="AM55" i="1"/>
  <c r="S55" i="1"/>
  <c r="AA55" i="1" s="1"/>
  <c r="C55" i="1"/>
  <c r="G55" i="1" s="1"/>
  <c r="K55" i="1" s="1"/>
  <c r="O55" i="1" s="1"/>
  <c r="EI18" i="1"/>
  <c r="DO18" i="1"/>
  <c r="CU18" i="1"/>
  <c r="CY18" i="1" s="1"/>
  <c r="DC18" i="1" s="1"/>
  <c r="CA18" i="1"/>
  <c r="CE18" i="1" s="1"/>
  <c r="CI18" i="1" s="1"/>
  <c r="CM18" i="1" s="1"/>
  <c r="CQ18" i="1" s="1"/>
  <c r="BG18" i="1"/>
  <c r="BK18" i="1" s="1"/>
  <c r="BO18" i="1" s="1"/>
  <c r="BS18" i="1" s="1"/>
  <c r="AM18" i="1"/>
  <c r="AQ18" i="1" s="1"/>
  <c r="AU18" i="1" s="1"/>
  <c r="AY18" i="1" s="1"/>
  <c r="BC18" i="1" s="1"/>
  <c r="S18" i="1"/>
  <c r="AA18" i="1" s="1"/>
  <c r="C18" i="1"/>
  <c r="EI43" i="1"/>
  <c r="DO43" i="1"/>
  <c r="CU43" i="1"/>
  <c r="CA43" i="1"/>
  <c r="BG43" i="1"/>
  <c r="BK43" i="1" s="1"/>
  <c r="BO43" i="1" s="1"/>
  <c r="AM43" i="1"/>
  <c r="AQ43" i="1" s="1"/>
  <c r="AU43" i="1" s="1"/>
  <c r="AY43" i="1" s="1"/>
  <c r="S43" i="1"/>
  <c r="C43" i="1"/>
  <c r="G43" i="1" s="1"/>
  <c r="K43" i="1" s="1"/>
  <c r="O43" i="1" s="1"/>
  <c r="EI21" i="1"/>
  <c r="DO21" i="1"/>
  <c r="CU21" i="1"/>
  <c r="CA21" i="1"/>
  <c r="AM21" i="1"/>
  <c r="BG21" i="1"/>
  <c r="C21" i="1"/>
  <c r="G18" i="1" l="1"/>
  <c r="E18" i="1"/>
  <c r="W50" i="1"/>
  <c r="AA50" i="1" s="1"/>
  <c r="AE50" i="1" s="1"/>
  <c r="AI50" i="1" s="1"/>
  <c r="U24" i="1"/>
  <c r="G60" i="1"/>
  <c r="K60" i="1" s="1"/>
  <c r="G61" i="1"/>
  <c r="K61" i="1" s="1"/>
  <c r="O61" i="1" s="1"/>
  <c r="I17" i="1"/>
  <c r="BK50" i="1"/>
  <c r="BO50" i="1" s="1"/>
  <c r="BS50" i="1" s="1"/>
  <c r="BW50" i="1" s="1"/>
  <c r="T15" i="1"/>
  <c r="P39" i="1"/>
  <c r="T16" i="1"/>
  <c r="P37" i="1"/>
  <c r="P38" i="1"/>
  <c r="P28" i="1"/>
  <c r="U11" i="1"/>
  <c r="T40" i="1"/>
  <c r="P13" i="1"/>
  <c r="T13" i="1" s="1"/>
  <c r="P14" i="1"/>
  <c r="T14" i="1" s="1"/>
  <c r="U12" i="1"/>
  <c r="CW21" i="1"/>
  <c r="CS18" i="1"/>
  <c r="U17" i="1"/>
  <c r="P27" i="1"/>
  <c r="P29" i="1"/>
  <c r="EK43" i="1"/>
  <c r="EK55" i="1"/>
  <c r="EK24" i="1"/>
  <c r="DQ17" i="1"/>
  <c r="T41" i="1"/>
  <c r="CY50" i="1"/>
  <c r="DC50" i="1" s="1"/>
  <c r="DG50" i="1" s="1"/>
  <c r="DK50" i="1" s="1"/>
  <c r="DS54" i="1"/>
  <c r="DW54" i="1" s="1"/>
  <c r="EA54" i="1" s="1"/>
  <c r="EE54" i="1" s="1"/>
  <c r="G53" i="1"/>
  <c r="K53" i="1" s="1"/>
  <c r="O53" i="1" s="1"/>
  <c r="G54" i="1"/>
  <c r="K54" i="1" s="1"/>
  <c r="O54" i="1" s="1"/>
  <c r="DS60" i="1"/>
  <c r="DW60" i="1" s="1"/>
  <c r="EA60" i="1" s="1"/>
  <c r="CY52" i="1"/>
  <c r="DC52" i="1" s="1"/>
  <c r="DG52" i="1" s="1"/>
  <c r="G50" i="1"/>
  <c r="K50" i="1" s="1"/>
  <c r="O50" i="1" s="1"/>
  <c r="L41" i="6"/>
  <c r="G42" i="1"/>
  <c r="AQ50" i="1"/>
  <c r="AU50" i="1" s="1"/>
  <c r="AY50" i="1" s="1"/>
  <c r="BC50" i="1" s="1"/>
  <c r="K17" i="1"/>
  <c r="O17" i="1" s="1"/>
  <c r="Q17" i="1" s="1"/>
  <c r="CY54" i="1"/>
  <c r="DC54" i="1" s="1"/>
  <c r="DG54" i="1" s="1"/>
  <c r="DK54" i="1" s="1"/>
  <c r="BK61" i="1"/>
  <c r="BO61" i="1" s="1"/>
  <c r="BS61" i="1" s="1"/>
  <c r="BW61" i="1" s="1"/>
  <c r="AQ53" i="1"/>
  <c r="AU53" i="1" s="1"/>
  <c r="AY53" i="1" s="1"/>
  <c r="BC53" i="1" s="1"/>
  <c r="AQ54" i="1"/>
  <c r="AU54" i="1" s="1"/>
  <c r="AY54" i="1" s="1"/>
  <c r="BC54" i="1" s="1"/>
  <c r="CW17" i="1"/>
  <c r="DS50" i="1"/>
  <c r="DW50" i="1" s="1"/>
  <c r="EA50" i="1" s="1"/>
  <c r="EE50" i="1" s="1"/>
  <c r="CE54" i="1"/>
  <c r="CI54" i="1" s="1"/>
  <c r="CM54" i="1" s="1"/>
  <c r="CQ54" i="1" s="1"/>
  <c r="M43" i="1"/>
  <c r="W53" i="1"/>
  <c r="AA53" i="1" s="1"/>
  <c r="AE53" i="1" s="1"/>
  <c r="AI53" i="1" s="1"/>
  <c r="W54" i="1"/>
  <c r="AA54" i="1" s="1"/>
  <c r="AE54" i="1" s="1"/>
  <c r="AI54" i="1" s="1"/>
  <c r="CY61" i="1"/>
  <c r="DC61" i="1" s="1"/>
  <c r="DG61" i="1" s="1"/>
  <c r="DK61" i="1" s="1"/>
  <c r="AC17" i="1"/>
  <c r="EK18" i="1"/>
  <c r="Y18" i="1"/>
  <c r="DS52" i="1"/>
  <c r="DW52" i="1" s="1"/>
  <c r="EA52" i="1" s="1"/>
  <c r="BK54" i="1"/>
  <c r="BO54" i="1" s="1"/>
  <c r="BS54" i="1" s="1"/>
  <c r="BW54" i="1" s="1"/>
  <c r="BA18" i="1"/>
  <c r="EK17" i="1"/>
  <c r="DS17" i="1"/>
  <c r="DW17" i="1" s="1"/>
  <c r="E24" i="1"/>
  <c r="I55" i="1"/>
  <c r="Q55" i="1"/>
  <c r="G52" i="1"/>
  <c r="K52" i="1" s="1"/>
  <c r="O52" i="1" s="1"/>
  <c r="BK52" i="1"/>
  <c r="BO52" i="1" s="1"/>
  <c r="BS52" i="1" s="1"/>
  <c r="CY53" i="1"/>
  <c r="DC53" i="1" s="1"/>
  <c r="DG53" i="1" s="1"/>
  <c r="DK53" i="1" s="1"/>
  <c r="W60" i="1"/>
  <c r="AA60" i="1" s="1"/>
  <c r="W61" i="1"/>
  <c r="AA61" i="1" s="1"/>
  <c r="AE61" i="1" s="1"/>
  <c r="AI61" i="1" s="1"/>
  <c r="DS61" i="1"/>
  <c r="DW61" i="1" s="1"/>
  <c r="EA61" i="1" s="1"/>
  <c r="EE61" i="1" s="1"/>
  <c r="E43" i="1"/>
  <c r="Q43" i="1"/>
  <c r="DQ21" i="1"/>
  <c r="M55" i="1"/>
  <c r="CE50" i="1"/>
  <c r="CI50" i="1" s="1"/>
  <c r="CM50" i="1" s="1"/>
  <c r="CQ50" i="1" s="1"/>
  <c r="W52" i="1"/>
  <c r="AA52" i="1" s="1"/>
  <c r="AE52" i="1" s="1"/>
  <c r="CE52" i="1"/>
  <c r="CI52" i="1" s="1"/>
  <c r="CM52" i="1" s="1"/>
  <c r="AQ61" i="1"/>
  <c r="AU61" i="1" s="1"/>
  <c r="AY61" i="1" s="1"/>
  <c r="BC61" i="1" s="1"/>
  <c r="E55" i="1"/>
  <c r="BK55" i="1"/>
  <c r="BI55" i="1"/>
  <c r="CE60" i="1"/>
  <c r="CY43" i="1"/>
  <c r="CW43" i="1"/>
  <c r="DG18" i="1"/>
  <c r="DK18" i="1" s="1"/>
  <c r="DM18" i="1" s="1"/>
  <c r="DE18" i="1"/>
  <c r="CY55" i="1"/>
  <c r="CW55" i="1"/>
  <c r="EA51" i="1"/>
  <c r="CE53" i="1"/>
  <c r="CI53" i="1" s="1"/>
  <c r="CY60" i="1"/>
  <c r="CG18" i="1"/>
  <c r="CK18" i="1"/>
  <c r="CQ51" i="1"/>
  <c r="BM17" i="1"/>
  <c r="AU17" i="1"/>
  <c r="AY17" i="1" s="1"/>
  <c r="BC17" i="1" s="1"/>
  <c r="BE17" i="1" s="1"/>
  <c r="AS17" i="1"/>
  <c r="CC18" i="1"/>
  <c r="BS43" i="1"/>
  <c r="BW43" i="1" s="1"/>
  <c r="BY43" i="1" s="1"/>
  <c r="BQ43" i="1"/>
  <c r="CE43" i="1"/>
  <c r="CC43" i="1"/>
  <c r="DE17" i="1"/>
  <c r="DG17" i="1"/>
  <c r="DK17" i="1" s="1"/>
  <c r="DM17" i="1" s="1"/>
  <c r="EE24" i="1"/>
  <c r="EG24" i="1" s="1"/>
  <c r="EC24" i="1"/>
  <c r="K51" i="1"/>
  <c r="O51" i="1" s="1"/>
  <c r="AQ51" i="1"/>
  <c r="DS53" i="1"/>
  <c r="DW53" i="1" s="1"/>
  <c r="EA53" i="1" s="1"/>
  <c r="EE53" i="1" s="1"/>
  <c r="BM24" i="1"/>
  <c r="BQ17" i="1"/>
  <c r="BS17" i="1"/>
  <c r="BW18" i="1"/>
  <c r="BY18" i="1" s="1"/>
  <c r="BU18" i="1"/>
  <c r="BQ18" i="1"/>
  <c r="CQ55" i="1"/>
  <c r="CS55" i="1" s="1"/>
  <c r="CO55" i="1"/>
  <c r="K24" i="1"/>
  <c r="O24" i="1" s="1"/>
  <c r="Q24" i="1" s="1"/>
  <c r="I24" i="1"/>
  <c r="AE51" i="1"/>
  <c r="AI51" i="1" s="1"/>
  <c r="BK51" i="1"/>
  <c r="BK53" i="1"/>
  <c r="BO53" i="1" s="1"/>
  <c r="BS53" i="1" s="1"/>
  <c r="CG17" i="1"/>
  <c r="CI17" i="1"/>
  <c r="CW18" i="1"/>
  <c r="EA55" i="1"/>
  <c r="DY55" i="1"/>
  <c r="CY51" i="1"/>
  <c r="BI18" i="1"/>
  <c r="BE24" i="1"/>
  <c r="DU55" i="1"/>
  <c r="I43" i="1"/>
  <c r="AW18" i="1"/>
  <c r="BE18" i="1"/>
  <c r="DS43" i="1"/>
  <c r="DW43" i="1" s="1"/>
  <c r="DQ43" i="1"/>
  <c r="CC21" i="1"/>
  <c r="CK24" i="1"/>
  <c r="CS24" i="1"/>
  <c r="AO18" i="1"/>
  <c r="DE24" i="1"/>
  <c r="AO21" i="1"/>
  <c r="DS18" i="1"/>
  <c r="DW18" i="1" s="1"/>
  <c r="DQ18" i="1"/>
  <c r="AA43" i="1"/>
  <c r="U43" i="1"/>
  <c r="AE18" i="1"/>
  <c r="AC18" i="1"/>
  <c r="AE55" i="1"/>
  <c r="AI55" i="1" s="1"/>
  <c r="AK55" i="1" s="1"/>
  <c r="AC55" i="1"/>
  <c r="AQ60" i="1"/>
  <c r="AS18" i="1"/>
  <c r="CO18" i="1"/>
  <c r="CG24" i="1"/>
  <c r="BI24" i="1"/>
  <c r="BY24" i="1"/>
  <c r="BC43" i="1"/>
  <c r="BE43" i="1" s="1"/>
  <c r="BA43" i="1"/>
  <c r="AQ55" i="1"/>
  <c r="AO55" i="1"/>
  <c r="AA24" i="1"/>
  <c r="AQ52" i="1"/>
  <c r="BK60" i="1"/>
  <c r="CE61" i="1"/>
  <c r="CI61" i="1" s="1"/>
  <c r="U18" i="1"/>
  <c r="DU24" i="1"/>
  <c r="BM18" i="1"/>
  <c r="DA17" i="1"/>
  <c r="AO24" i="1"/>
  <c r="AS24" i="1"/>
  <c r="AW24" i="1"/>
  <c r="BQ24" i="1"/>
  <c r="BU24" i="1"/>
  <c r="CW24" i="1"/>
  <c r="U55" i="1"/>
  <c r="AO17" i="1"/>
  <c r="BI17" i="1"/>
  <c r="CC17" i="1"/>
  <c r="DA18" i="1"/>
  <c r="BA24" i="1"/>
  <c r="BI43" i="1"/>
  <c r="BM43" i="1"/>
  <c r="DQ24" i="1"/>
  <c r="CG55" i="1"/>
  <c r="U21" i="1"/>
  <c r="EK21" i="1"/>
  <c r="AO43" i="1"/>
  <c r="AS43" i="1"/>
  <c r="AW43" i="1"/>
  <c r="BI21" i="1"/>
  <c r="CC24" i="1"/>
  <c r="CO24" i="1"/>
  <c r="DM24" i="1"/>
  <c r="DY24" i="1"/>
  <c r="Y55" i="1"/>
  <c r="DI24" i="1"/>
  <c r="DA24" i="1"/>
  <c r="CC55" i="1"/>
  <c r="CK55" i="1"/>
  <c r="DQ55" i="1"/>
  <c r="K18" i="1" l="1"/>
  <c r="I18" i="1"/>
  <c r="AB12" i="1"/>
  <c r="AB14" i="1"/>
  <c r="AF14" i="1" s="1"/>
  <c r="AJ14" i="1" s="1"/>
  <c r="T39" i="1"/>
  <c r="U14" i="1"/>
  <c r="U13" i="1"/>
  <c r="U15" i="1"/>
  <c r="T37" i="1"/>
  <c r="U41" i="1"/>
  <c r="T29" i="1"/>
  <c r="U16" i="1"/>
  <c r="T27" i="1"/>
  <c r="T28" i="1"/>
  <c r="AB11" i="1"/>
  <c r="U40" i="1"/>
  <c r="T38" i="1"/>
  <c r="AE60" i="1"/>
  <c r="AI60" i="1" s="1"/>
  <c r="Y43" i="1"/>
  <c r="DU17" i="1"/>
  <c r="M17" i="1"/>
  <c r="Y17" i="1"/>
  <c r="I42" i="1"/>
  <c r="G8" i="1"/>
  <c r="I8" i="1" s="1"/>
  <c r="AW17" i="1"/>
  <c r="BA17" i="1"/>
  <c r="M41" i="6"/>
  <c r="K42" i="1"/>
  <c r="AI52" i="1"/>
  <c r="DI17" i="1"/>
  <c r="AE17" i="1"/>
  <c r="AG17" i="1" s="1"/>
  <c r="DI18" i="1"/>
  <c r="DU18" i="1"/>
  <c r="DY17" i="1"/>
  <c r="EA17" i="1"/>
  <c r="BW53" i="1"/>
  <c r="AE24" i="1"/>
  <c r="AC24" i="1"/>
  <c r="EE52" i="1"/>
  <c r="DC55" i="1"/>
  <c r="DA55" i="1"/>
  <c r="AG55" i="1"/>
  <c r="Y24" i="1"/>
  <c r="AU55" i="1"/>
  <c r="AS55" i="1"/>
  <c r="AE43" i="1"/>
  <c r="AC43" i="1"/>
  <c r="BO51" i="1"/>
  <c r="AU51" i="1"/>
  <c r="BO55" i="1"/>
  <c r="BM55" i="1"/>
  <c r="BO60" i="1"/>
  <c r="AU52" i="1"/>
  <c r="DK52" i="1"/>
  <c r="M24" i="1"/>
  <c r="AI18" i="1"/>
  <c r="AK18" i="1" s="1"/>
  <c r="AG18" i="1"/>
  <c r="EA43" i="1"/>
  <c r="DY43" i="1"/>
  <c r="DC60" i="1"/>
  <c r="EE55" i="1"/>
  <c r="EG55" i="1" s="1"/>
  <c r="EC55" i="1"/>
  <c r="CM17" i="1"/>
  <c r="CK17" i="1"/>
  <c r="CM53" i="1"/>
  <c r="CI60" i="1"/>
  <c r="BU43" i="1"/>
  <c r="EE51" i="1"/>
  <c r="DC51" i="1"/>
  <c r="DU43" i="1"/>
  <c r="AU60" i="1"/>
  <c r="BW17" i="1"/>
  <c r="BY17" i="1" s="1"/>
  <c r="BU17" i="1"/>
  <c r="CI43" i="1"/>
  <c r="CG43" i="1"/>
  <c r="CQ52" i="1"/>
  <c r="CM61" i="1"/>
  <c r="EA18" i="1"/>
  <c r="DY18" i="1"/>
  <c r="BW52" i="1"/>
  <c r="DC43" i="1"/>
  <c r="DA43" i="1"/>
  <c r="O60" i="1"/>
  <c r="EE60" i="1"/>
  <c r="O18" i="1" l="1"/>
  <c r="Q18" i="1" s="1"/>
  <c r="M18" i="1"/>
  <c r="AB15" i="1"/>
  <c r="U28" i="1"/>
  <c r="U38" i="1"/>
  <c r="AF11" i="1"/>
  <c r="U27" i="1"/>
  <c r="U37" i="1"/>
  <c r="U39" i="1"/>
  <c r="AB16" i="1"/>
  <c r="U29" i="1"/>
  <c r="AB13" i="1"/>
  <c r="AF13" i="1" s="1"/>
  <c r="AJ13" i="1" s="1"/>
  <c r="AB41" i="1"/>
  <c r="AF41" i="1" s="1"/>
  <c r="AF12" i="1"/>
  <c r="AN14" i="1"/>
  <c r="AB40" i="1"/>
  <c r="AF40" i="1" s="1"/>
  <c r="K8" i="1"/>
  <c r="M8" i="1" s="1"/>
  <c r="M42" i="1"/>
  <c r="N41" i="6"/>
  <c r="O42" i="1"/>
  <c r="AI17" i="1"/>
  <c r="AK17" i="1" s="1"/>
  <c r="EE17" i="1"/>
  <c r="EG17" i="1" s="1"/>
  <c r="EC17" i="1"/>
  <c r="CQ61" i="1"/>
  <c r="DG51" i="1"/>
  <c r="EE43" i="1"/>
  <c r="EG43" i="1" s="1"/>
  <c r="EC43" i="1"/>
  <c r="AI24" i="1"/>
  <c r="AK24" i="1" s="1"/>
  <c r="AG24" i="1"/>
  <c r="AI43" i="1"/>
  <c r="AK43" i="1" s="1"/>
  <c r="AG43" i="1"/>
  <c r="BS60" i="1"/>
  <c r="BS51" i="1"/>
  <c r="DG55" i="1"/>
  <c r="DE55" i="1"/>
  <c r="CQ17" i="1"/>
  <c r="CS17" i="1" s="1"/>
  <c r="CO17" i="1"/>
  <c r="AY55" i="1"/>
  <c r="AW55" i="1"/>
  <c r="DG43" i="1"/>
  <c r="DE43" i="1"/>
  <c r="CM43" i="1"/>
  <c r="CK43" i="1"/>
  <c r="CM60" i="1"/>
  <c r="CQ53" i="1"/>
  <c r="BS55" i="1"/>
  <c r="BQ55" i="1"/>
  <c r="EE18" i="1"/>
  <c r="EG18" i="1" s="1"/>
  <c r="EC18" i="1"/>
  <c r="DG60" i="1"/>
  <c r="AY52" i="1"/>
  <c r="AY51" i="1"/>
  <c r="AY60" i="1"/>
  <c r="AB38" i="1" l="1"/>
  <c r="AJ40" i="1"/>
  <c r="AJ12" i="1"/>
  <c r="AF16" i="1"/>
  <c r="AB27" i="1"/>
  <c r="AF27" i="1" s="1"/>
  <c r="AN13" i="1"/>
  <c r="AB39" i="1"/>
  <c r="AF39" i="1" s="1"/>
  <c r="AB29" i="1"/>
  <c r="AF29" i="1" s="1"/>
  <c r="AO14" i="1"/>
  <c r="AR14" i="1"/>
  <c r="AV14" i="1" s="1"/>
  <c r="AZ14" i="1" s="1"/>
  <c r="AB28" i="1"/>
  <c r="AF28" i="1" s="1"/>
  <c r="AJ41" i="1"/>
  <c r="AN41" i="1" s="1"/>
  <c r="AJ11" i="1"/>
  <c r="AF15" i="1"/>
  <c r="AB37" i="1"/>
  <c r="AF37" i="1" s="1"/>
  <c r="O8" i="1"/>
  <c r="Q8" i="1" s="1"/>
  <c r="Q42" i="1"/>
  <c r="O41" i="6"/>
  <c r="S42" i="1"/>
  <c r="DK60" i="1"/>
  <c r="BC60" i="1"/>
  <c r="BW60" i="1"/>
  <c r="BC51" i="1"/>
  <c r="DK51" i="1"/>
  <c r="CQ43" i="1"/>
  <c r="CS43" i="1" s="1"/>
  <c r="CO43" i="1"/>
  <c r="BC52" i="1"/>
  <c r="DK55" i="1"/>
  <c r="DM55" i="1" s="1"/>
  <c r="DI55" i="1"/>
  <c r="BW51" i="1"/>
  <c r="BC55" i="1"/>
  <c r="BE55" i="1" s="1"/>
  <c r="BA55" i="1"/>
  <c r="BW55" i="1"/>
  <c r="BY55" i="1" s="1"/>
  <c r="BU55" i="1"/>
  <c r="CQ60" i="1"/>
  <c r="DK43" i="1"/>
  <c r="DM43" i="1" s="1"/>
  <c r="DI43" i="1"/>
  <c r="AJ39" i="1" l="1"/>
  <c r="AJ37" i="1"/>
  <c r="AN37" i="1" s="1"/>
  <c r="AO13" i="1"/>
  <c r="AR13" i="1"/>
  <c r="AV13" i="1" s="1"/>
  <c r="AJ15" i="1"/>
  <c r="AN40" i="1"/>
  <c r="AN11" i="1"/>
  <c r="AF38" i="1"/>
  <c r="AO41" i="1"/>
  <c r="AR41" i="1"/>
  <c r="AN12" i="1"/>
  <c r="AJ28" i="1"/>
  <c r="BD14" i="1"/>
  <c r="AJ27" i="1"/>
  <c r="AJ29" i="1"/>
  <c r="AN29" i="1" s="1"/>
  <c r="AJ16" i="1"/>
  <c r="P41" i="6"/>
  <c r="W42" i="1"/>
  <c r="S8" i="1"/>
  <c r="U8" i="1" s="1"/>
  <c r="U42" i="1"/>
  <c r="AZ13" i="1" l="1"/>
  <c r="AN27" i="1"/>
  <c r="AV41" i="1"/>
  <c r="AO40" i="1"/>
  <c r="AR40" i="1"/>
  <c r="AN39" i="1"/>
  <c r="AO29" i="1"/>
  <c r="AR29" i="1"/>
  <c r="AN28" i="1"/>
  <c r="AJ38" i="1"/>
  <c r="AN15" i="1"/>
  <c r="AO11" i="1"/>
  <c r="AR11" i="1"/>
  <c r="AO12" i="1"/>
  <c r="AR12" i="1"/>
  <c r="BH14" i="1"/>
  <c r="AO37" i="1"/>
  <c r="AR37" i="1"/>
  <c r="AN16" i="1"/>
  <c r="W8" i="1"/>
  <c r="Y8" i="1" s="1"/>
  <c r="Y42" i="1"/>
  <c r="Q41" i="6"/>
  <c r="AA42" i="1"/>
  <c r="J17" i="9" l="1"/>
  <c r="J18" i="9" s="1"/>
  <c r="K18" i="9" s="1"/>
  <c r="H17" i="9"/>
  <c r="H18" i="9" s="1"/>
  <c r="I18" i="9" s="1"/>
  <c r="BI14" i="1"/>
  <c r="BL14" i="1"/>
  <c r="AV40" i="1"/>
  <c r="AV12" i="1"/>
  <c r="AO28" i="1"/>
  <c r="AR28" i="1"/>
  <c r="AV11" i="1"/>
  <c r="AO27" i="1"/>
  <c r="AR27" i="1"/>
  <c r="AV37" i="1"/>
  <c r="AO15" i="1"/>
  <c r="AR15" i="1"/>
  <c r="AO39" i="1"/>
  <c r="AR39" i="1"/>
  <c r="BD13" i="1"/>
  <c r="AN38" i="1"/>
  <c r="AZ41" i="1"/>
  <c r="AO16" i="1"/>
  <c r="AR16" i="1"/>
  <c r="AV29" i="1"/>
  <c r="AA8" i="1"/>
  <c r="AC8" i="1" s="1"/>
  <c r="AC42" i="1"/>
  <c r="R41" i="6"/>
  <c r="AE42" i="1"/>
  <c r="AV15" i="1" l="1"/>
  <c r="AO38" i="1"/>
  <c r="AR38" i="1"/>
  <c r="AZ37" i="1"/>
  <c r="AZ29" i="1"/>
  <c r="AZ40" i="1"/>
  <c r="AV16" i="1"/>
  <c r="AS39" i="1"/>
  <c r="AV39" i="1"/>
  <c r="AZ11" i="1"/>
  <c r="BP14" i="1"/>
  <c r="BT14" i="1" s="1"/>
  <c r="BX14" i="1" s="1"/>
  <c r="CB14" i="1" s="1"/>
  <c r="BD41" i="1"/>
  <c r="AV28" i="1"/>
  <c r="AZ12" i="1"/>
  <c r="BH13" i="1"/>
  <c r="AV27" i="1"/>
  <c r="AE8" i="1"/>
  <c r="AG8" i="1" s="1"/>
  <c r="AG42" i="1"/>
  <c r="S41" i="6"/>
  <c r="AI42" i="1"/>
  <c r="BD11" i="1" l="1"/>
  <c r="AW39" i="1"/>
  <c r="AZ39" i="1"/>
  <c r="BH41" i="1"/>
  <c r="AZ16" i="1"/>
  <c r="BI13" i="1"/>
  <c r="BL13" i="1"/>
  <c r="CC14" i="1"/>
  <c r="CF14" i="1"/>
  <c r="CJ14" i="1" s="1"/>
  <c r="CN14" i="1" s="1"/>
  <c r="BD40" i="1"/>
  <c r="AZ15" i="1"/>
  <c r="BD12" i="1"/>
  <c r="BD29" i="1"/>
  <c r="AZ28" i="1"/>
  <c r="BD37" i="1"/>
  <c r="AZ27" i="1"/>
  <c r="BD27" i="1" s="1"/>
  <c r="AV38" i="1"/>
  <c r="T41" i="6"/>
  <c r="AM42" i="1"/>
  <c r="AI8" i="1"/>
  <c r="AK8" i="1" s="1"/>
  <c r="AK42" i="1"/>
  <c r="BH37" i="1" l="1"/>
  <c r="BD16" i="1"/>
  <c r="BD28" i="1"/>
  <c r="BH40" i="1"/>
  <c r="AZ38" i="1"/>
  <c r="BH29" i="1"/>
  <c r="BD39" i="1"/>
  <c r="BA39" i="1"/>
  <c r="BH27" i="1"/>
  <c r="BH12" i="1"/>
  <c r="BP13" i="1"/>
  <c r="BT13" i="1" s="1"/>
  <c r="BX13" i="1" s="1"/>
  <c r="CB13" i="1" s="1"/>
  <c r="BH11" i="1"/>
  <c r="BD15" i="1"/>
  <c r="BI41" i="1"/>
  <c r="BL41" i="1"/>
  <c r="CR14" i="1"/>
  <c r="CV14" i="1" s="1"/>
  <c r="AM8" i="1"/>
  <c r="AO8" i="1" s="1"/>
  <c r="AO42" i="1"/>
  <c r="U41" i="6"/>
  <c r="AQ42" i="1"/>
  <c r="BH15" i="1" l="1"/>
  <c r="BI40" i="1"/>
  <c r="BL40" i="1"/>
  <c r="BI11" i="1"/>
  <c r="BL11" i="1"/>
  <c r="BH28" i="1"/>
  <c r="BE39" i="1"/>
  <c r="BH39" i="1"/>
  <c r="CZ14" i="1"/>
  <c r="CW14" i="1"/>
  <c r="BH16" i="1"/>
  <c r="BP41" i="1"/>
  <c r="BL12" i="1"/>
  <c r="BP12" i="1" s="1"/>
  <c r="BI12" i="1"/>
  <c r="BD38" i="1"/>
  <c r="BI37" i="1"/>
  <c r="BL37" i="1"/>
  <c r="BI27" i="1"/>
  <c r="BL27" i="1"/>
  <c r="CC13" i="1"/>
  <c r="CF13" i="1"/>
  <c r="CJ13" i="1" s="1"/>
  <c r="CN13" i="1" s="1"/>
  <c r="BI29" i="1"/>
  <c r="BL29" i="1"/>
  <c r="V41" i="6"/>
  <c r="AU42" i="1"/>
  <c r="AQ8" i="1"/>
  <c r="AS8" i="1" s="1"/>
  <c r="AS42" i="1"/>
  <c r="BP27" i="1" l="1"/>
  <c r="BT27" i="1" s="1"/>
  <c r="BI28" i="1"/>
  <c r="BL28" i="1"/>
  <c r="BP37" i="1"/>
  <c r="BL16" i="1"/>
  <c r="BP16" i="1" s="1"/>
  <c r="BI16" i="1"/>
  <c r="BH38" i="1"/>
  <c r="BP40" i="1"/>
  <c r="CR13" i="1"/>
  <c r="BI39" i="1"/>
  <c r="BL39" i="1"/>
  <c r="BI15" i="1"/>
  <c r="BL15" i="1"/>
  <c r="BT41" i="1"/>
  <c r="BP11" i="1"/>
  <c r="BP29" i="1"/>
  <c r="DD14" i="1"/>
  <c r="DH14" i="1" s="1"/>
  <c r="BT12" i="1"/>
  <c r="AU8" i="1"/>
  <c r="AW8" i="1" s="1"/>
  <c r="AW42" i="1"/>
  <c r="W41" i="6"/>
  <c r="AY42" i="1"/>
  <c r="BP39" i="1" l="1"/>
  <c r="BT39" i="1" s="1"/>
  <c r="BT16" i="1"/>
  <c r="CV13" i="1"/>
  <c r="BX41" i="1"/>
  <c r="BP28" i="1"/>
  <c r="DL14" i="1"/>
  <c r="DP14" i="1" s="1"/>
  <c r="BP15" i="1"/>
  <c r="BI38" i="1"/>
  <c r="BL38" i="1"/>
  <c r="BX27" i="1"/>
  <c r="CB27" i="1" s="1"/>
  <c r="BT29" i="1"/>
  <c r="BT11" i="1"/>
  <c r="BT37" i="1"/>
  <c r="BX12" i="1"/>
  <c r="BT40" i="1"/>
  <c r="AY8" i="1"/>
  <c r="BA8" i="1" s="1"/>
  <c r="BA42" i="1"/>
  <c r="X41" i="6"/>
  <c r="BC42" i="1"/>
  <c r="BX37" i="1" l="1"/>
  <c r="BP38" i="1"/>
  <c r="BT38" i="1" s="1"/>
  <c r="BX38" i="1" s="1"/>
  <c r="BX11" i="1"/>
  <c r="BT15" i="1"/>
  <c r="CZ13" i="1"/>
  <c r="CW13" i="1"/>
  <c r="BX40" i="1"/>
  <c r="DT14" i="1"/>
  <c r="DQ14" i="1"/>
  <c r="CB12" i="1"/>
  <c r="CF27" i="1"/>
  <c r="CJ27" i="1" s="1"/>
  <c r="CN27" i="1" s="1"/>
  <c r="CR27" i="1" s="1"/>
  <c r="CV27" i="1" s="1"/>
  <c r="CC27" i="1"/>
  <c r="BT28" i="1"/>
  <c r="BX39" i="1"/>
  <c r="CB39" i="1" s="1"/>
  <c r="CB41" i="1"/>
  <c r="BX29" i="1"/>
  <c r="BX16" i="1"/>
  <c r="BC8" i="1"/>
  <c r="BE8" i="1" s="1"/>
  <c r="BE42" i="1"/>
  <c r="Y41" i="6"/>
  <c r="BG42" i="1"/>
  <c r="EI59" i="1"/>
  <c r="DO59" i="1"/>
  <c r="CU59" i="1"/>
  <c r="CA59" i="1"/>
  <c r="BG59" i="1"/>
  <c r="AM59" i="1"/>
  <c r="S59" i="1"/>
  <c r="C59" i="1"/>
  <c r="G59" i="1" s="1"/>
  <c r="DS62" i="1"/>
  <c r="DW62" i="1" s="1"/>
  <c r="EA62" i="1" s="1"/>
  <c r="EE62" i="1" s="1"/>
  <c r="CY62" i="1"/>
  <c r="DC62" i="1" s="1"/>
  <c r="DG62" i="1" s="1"/>
  <c r="DK62" i="1" s="1"/>
  <c r="CE62" i="1"/>
  <c r="CI62" i="1" s="1"/>
  <c r="CM62" i="1" s="1"/>
  <c r="CQ62" i="1" s="1"/>
  <c r="BK62" i="1"/>
  <c r="BO62" i="1" s="1"/>
  <c r="BS62" i="1" s="1"/>
  <c r="BW62" i="1" s="1"/>
  <c r="AQ62" i="1"/>
  <c r="AU62" i="1" s="1"/>
  <c r="AY62" i="1" s="1"/>
  <c r="BC62" i="1" s="1"/>
  <c r="BX28" i="1" l="1"/>
  <c r="BX15" i="1"/>
  <c r="CB11" i="1"/>
  <c r="CB38" i="1"/>
  <c r="CB29" i="1"/>
  <c r="CB37" i="1"/>
  <c r="AA62" i="1"/>
  <c r="AE62" i="1" s="1"/>
  <c r="AI62" i="1" s="1"/>
  <c r="CC41" i="1"/>
  <c r="CF41" i="1"/>
  <c r="CC12" i="1"/>
  <c r="CF12" i="1"/>
  <c r="CF39" i="1"/>
  <c r="CJ39" i="1" s="1"/>
  <c r="CN39" i="1" s="1"/>
  <c r="CR39" i="1" s="1"/>
  <c r="CV39" i="1" s="1"/>
  <c r="CC39" i="1"/>
  <c r="DX14" i="1"/>
  <c r="EB14" i="1" s="1"/>
  <c r="CB16" i="1"/>
  <c r="CB40" i="1"/>
  <c r="CZ27" i="1"/>
  <c r="DD27" i="1" s="1"/>
  <c r="DH27" i="1" s="1"/>
  <c r="CW27" i="1"/>
  <c r="DD13" i="1"/>
  <c r="DH13" i="1" s="1"/>
  <c r="BG8" i="1"/>
  <c r="BI8" i="1" s="1"/>
  <c r="BI42" i="1"/>
  <c r="Z41" i="6"/>
  <c r="BK42" i="1"/>
  <c r="K59" i="1"/>
  <c r="BK59" i="1"/>
  <c r="AQ59" i="1"/>
  <c r="CE59" i="1"/>
  <c r="CY59" i="1"/>
  <c r="DS59" i="1"/>
  <c r="EI49" i="1"/>
  <c r="DO49" i="1"/>
  <c r="CU49" i="1"/>
  <c r="CA49" i="1"/>
  <c r="BG49" i="1"/>
  <c r="AM49" i="1"/>
  <c r="S49" i="1"/>
  <c r="C49" i="1"/>
  <c r="C48" i="1" s="1"/>
  <c r="DS29" i="1"/>
  <c r="DS16" i="1" s="1"/>
  <c r="DS28" i="1"/>
  <c r="DS27" i="1"/>
  <c r="CY29" i="1"/>
  <c r="CY28" i="1"/>
  <c r="CY27" i="1"/>
  <c r="CE29" i="1"/>
  <c r="CE28" i="1"/>
  <c r="CE27" i="1"/>
  <c r="BK29" i="1"/>
  <c r="BK28" i="1"/>
  <c r="BK27" i="1"/>
  <c r="AQ29" i="1"/>
  <c r="AQ28" i="1"/>
  <c r="AQ27" i="1"/>
  <c r="W27" i="1"/>
  <c r="W28" i="1"/>
  <c r="G29" i="1"/>
  <c r="K29" i="1" s="1"/>
  <c r="G28" i="1"/>
  <c r="G27" i="1"/>
  <c r="DS41" i="1"/>
  <c r="DW41" i="1" s="1"/>
  <c r="EA41" i="1" s="1"/>
  <c r="EE41" i="1" s="1"/>
  <c r="DS39" i="1"/>
  <c r="DW39" i="1" s="1"/>
  <c r="DS36" i="1"/>
  <c r="DW36" i="1" s="1"/>
  <c r="EA36" i="1" s="1"/>
  <c r="CY41" i="1"/>
  <c r="DC41" i="1" s="1"/>
  <c r="DG41" i="1" s="1"/>
  <c r="CY39" i="1"/>
  <c r="CY36" i="1"/>
  <c r="DC36" i="1" s="1"/>
  <c r="DG36" i="1" s="1"/>
  <c r="DK36" i="1" s="1"/>
  <c r="CE41" i="1"/>
  <c r="CI41" i="1" s="1"/>
  <c r="CE39" i="1"/>
  <c r="CE36" i="1"/>
  <c r="CI36" i="1" s="1"/>
  <c r="CM36" i="1" s="1"/>
  <c r="CQ36" i="1" s="1"/>
  <c r="BK41" i="1"/>
  <c r="BK39" i="1"/>
  <c r="BK36" i="1"/>
  <c r="BO36" i="1" s="1"/>
  <c r="BS36" i="1" s="1"/>
  <c r="BW36" i="1" s="1"/>
  <c r="AQ41" i="1"/>
  <c r="AQ36" i="1"/>
  <c r="AU36" i="1" s="1"/>
  <c r="AY36" i="1" s="1"/>
  <c r="BC36" i="1" s="1"/>
  <c r="W41" i="1"/>
  <c r="W39" i="1"/>
  <c r="W36" i="1"/>
  <c r="AA36" i="1" s="1"/>
  <c r="G36" i="1"/>
  <c r="K36" i="1" s="1"/>
  <c r="O36" i="1" s="1"/>
  <c r="DS38" i="1"/>
  <c r="DS40" i="1"/>
  <c r="DS37" i="1"/>
  <c r="CY40" i="1"/>
  <c r="CY37" i="1"/>
  <c r="CE40" i="1"/>
  <c r="CE37" i="1"/>
  <c r="BK40" i="1"/>
  <c r="BK38" i="1"/>
  <c r="BK37" i="1"/>
  <c r="AQ40" i="1"/>
  <c r="AQ38" i="1"/>
  <c r="AQ37" i="1"/>
  <c r="CY38" i="1"/>
  <c r="CE38" i="1"/>
  <c r="I74" i="1" l="1"/>
  <c r="I75" i="1" s="1"/>
  <c r="I76" i="1" s="1"/>
  <c r="I88" i="1" s="1"/>
  <c r="I109" i="1" s="1"/>
  <c r="N74" i="1"/>
  <c r="AC74" i="1"/>
  <c r="AC75" i="1" s="1"/>
  <c r="AC76" i="1" s="1"/>
  <c r="AC88" i="1" s="1"/>
  <c r="AC109" i="1" s="1"/>
  <c r="AH74" i="1"/>
  <c r="AH75" i="1" s="1"/>
  <c r="AH76" i="1" s="1"/>
  <c r="AH88" i="1" s="1"/>
  <c r="AH109" i="1" s="1"/>
  <c r="X74" i="1"/>
  <c r="X75" i="1" s="1"/>
  <c r="X76" i="1" s="1"/>
  <c r="X88" i="1" s="1"/>
  <c r="X109" i="1" s="1"/>
  <c r="S74" i="1"/>
  <c r="S75" i="1" s="1"/>
  <c r="S76" i="1" s="1"/>
  <c r="S88" i="1" s="1"/>
  <c r="S109" i="1" s="1"/>
  <c r="AU41" i="1"/>
  <c r="AS41" i="1"/>
  <c r="CC38" i="1"/>
  <c r="CF38" i="1"/>
  <c r="CJ38" i="1" s="1"/>
  <c r="AA38" i="1"/>
  <c r="W12" i="1"/>
  <c r="Y12" i="1" s="1"/>
  <c r="Y38" i="1"/>
  <c r="BO37" i="1"/>
  <c r="BK11" i="1"/>
  <c r="BM11" i="1" s="1"/>
  <c r="BM37" i="1"/>
  <c r="DW40" i="1"/>
  <c r="DS14" i="1"/>
  <c r="DU14" i="1" s="1"/>
  <c r="AA28" i="1"/>
  <c r="W15" i="1"/>
  <c r="Y15" i="1" s="1"/>
  <c r="Y28" i="1"/>
  <c r="BO29" i="1"/>
  <c r="BK16" i="1"/>
  <c r="BM16" i="1" s="1"/>
  <c r="BM29" i="1"/>
  <c r="DL13" i="1"/>
  <c r="DP13" i="1" s="1"/>
  <c r="BO38" i="1"/>
  <c r="BK12" i="1"/>
  <c r="BM12" i="1" s="1"/>
  <c r="BM38" i="1"/>
  <c r="BO39" i="1"/>
  <c r="BM39" i="1"/>
  <c r="DW28" i="1"/>
  <c r="DS15" i="1"/>
  <c r="CC11" i="1"/>
  <c r="CF11" i="1"/>
  <c r="BO40" i="1"/>
  <c r="BK14" i="1"/>
  <c r="BM14" i="1" s="1"/>
  <c r="BM40" i="1"/>
  <c r="BO41" i="1"/>
  <c r="BM41" i="1"/>
  <c r="CI28" i="1"/>
  <c r="CE15" i="1"/>
  <c r="CW39" i="1"/>
  <c r="CZ39" i="1"/>
  <c r="DD39" i="1" s="1"/>
  <c r="DH39" i="1" s="1"/>
  <c r="AA39" i="1"/>
  <c r="Y39" i="1"/>
  <c r="AU28" i="1"/>
  <c r="AQ15" i="1"/>
  <c r="AS15" i="1" s="1"/>
  <c r="AS28" i="1"/>
  <c r="CC40" i="1"/>
  <c r="CF40" i="1"/>
  <c r="CJ12" i="1"/>
  <c r="CC29" i="1"/>
  <c r="CF29" i="1"/>
  <c r="AU40" i="1"/>
  <c r="AQ14" i="1"/>
  <c r="AS14" i="1" s="1"/>
  <c r="AS40" i="1"/>
  <c r="DC39" i="1"/>
  <c r="BO28" i="1"/>
  <c r="BK15" i="1"/>
  <c r="BM15" i="1" s="1"/>
  <c r="BM28" i="1"/>
  <c r="DW27" i="1"/>
  <c r="DS13" i="1"/>
  <c r="CI38" i="1"/>
  <c r="CE12" i="1"/>
  <c r="CG12" i="1" s="1"/>
  <c r="DW38" i="1"/>
  <c r="DS12" i="1"/>
  <c r="AA27" i="1"/>
  <c r="W13" i="1"/>
  <c r="Y13" i="1" s="1"/>
  <c r="Y27" i="1"/>
  <c r="AA29" i="1"/>
  <c r="W16" i="1"/>
  <c r="Y16" i="1" s="1"/>
  <c r="Y29" i="1"/>
  <c r="CC37" i="1"/>
  <c r="CF37" i="1"/>
  <c r="AA37" i="1"/>
  <c r="W11" i="1"/>
  <c r="Y11" i="1" s="1"/>
  <c r="Y37" i="1"/>
  <c r="AE36" i="1"/>
  <c r="AI36" i="1" s="1"/>
  <c r="AU27" i="1"/>
  <c r="AQ13" i="1"/>
  <c r="AS13" i="1" s="1"/>
  <c r="AS27" i="1"/>
  <c r="CB15" i="1"/>
  <c r="AA40" i="1"/>
  <c r="W14" i="1"/>
  <c r="Y14" i="1" s="1"/>
  <c r="Y40" i="1"/>
  <c r="CI40" i="1"/>
  <c r="CE14" i="1"/>
  <c r="CG14" i="1" s="1"/>
  <c r="CI39" i="1"/>
  <c r="CG39" i="1"/>
  <c r="K27" i="1"/>
  <c r="I27" i="1"/>
  <c r="DA27" i="1"/>
  <c r="CY13" i="1"/>
  <c r="DA13" i="1" s="1"/>
  <c r="AU37" i="1"/>
  <c r="AQ11" i="1"/>
  <c r="AS11" i="1" s="1"/>
  <c r="AS37" i="1"/>
  <c r="DC37" i="1"/>
  <c r="CY11" i="1"/>
  <c r="AA41" i="1"/>
  <c r="Y41" i="1"/>
  <c r="CM41" i="1"/>
  <c r="CQ41" i="1" s="1"/>
  <c r="K28" i="1"/>
  <c r="G15" i="1"/>
  <c r="I15" i="1" s="1"/>
  <c r="I28" i="1"/>
  <c r="AU29" i="1"/>
  <c r="AQ16" i="1"/>
  <c r="AS16" i="1" s="1"/>
  <c r="AS29" i="1"/>
  <c r="DC27" i="1"/>
  <c r="CB28" i="1"/>
  <c r="DW37" i="1"/>
  <c r="DS11" i="1"/>
  <c r="K16" i="1"/>
  <c r="M16" i="1" s="1"/>
  <c r="M29" i="1"/>
  <c r="DC29" i="1"/>
  <c r="CY16" i="1"/>
  <c r="DK41" i="1"/>
  <c r="EF14" i="1"/>
  <c r="EE36" i="1"/>
  <c r="CI27" i="1"/>
  <c r="CG27" i="1"/>
  <c r="CE13" i="1"/>
  <c r="CG13" i="1" s="1"/>
  <c r="DC38" i="1"/>
  <c r="CY12" i="1"/>
  <c r="EA39" i="1"/>
  <c r="EE39" i="1" s="1"/>
  <c r="CI37" i="1"/>
  <c r="CE11" i="1"/>
  <c r="CI29" i="1"/>
  <c r="CE16" i="1"/>
  <c r="DW29" i="1"/>
  <c r="DL27" i="1"/>
  <c r="DP27" i="1" s="1"/>
  <c r="AU38" i="1"/>
  <c r="AQ12" i="1"/>
  <c r="AS12" i="1" s="1"/>
  <c r="AS38" i="1"/>
  <c r="DC40" i="1"/>
  <c r="CY14" i="1"/>
  <c r="DA14" i="1" s="1"/>
  <c r="G16" i="1"/>
  <c r="I16" i="1" s="1"/>
  <c r="I29" i="1"/>
  <c r="BO27" i="1"/>
  <c r="BK13" i="1"/>
  <c r="BM13" i="1" s="1"/>
  <c r="BM27" i="1"/>
  <c r="DC28" i="1"/>
  <c r="CY15" i="1"/>
  <c r="CC16" i="1"/>
  <c r="CF16" i="1"/>
  <c r="CG41" i="1"/>
  <c r="CJ41" i="1"/>
  <c r="CN41" i="1" s="1"/>
  <c r="AA41" i="6"/>
  <c r="BO42" i="1"/>
  <c r="BK8" i="1"/>
  <c r="BM8" i="1" s="1"/>
  <c r="BM42" i="1"/>
  <c r="AU59" i="1"/>
  <c r="W49" i="1"/>
  <c r="AA59" i="1"/>
  <c r="BO59" i="1"/>
  <c r="DC59" i="1"/>
  <c r="BK49" i="1"/>
  <c r="DW59" i="1"/>
  <c r="CI59" i="1"/>
  <c r="O59" i="1"/>
  <c r="G49" i="1"/>
  <c r="AQ49" i="1"/>
  <c r="CY49" i="1"/>
  <c r="O29" i="1"/>
  <c r="DS49" i="1"/>
  <c r="CE49" i="1"/>
  <c r="EI35" i="1"/>
  <c r="EK35" i="1" s="1"/>
  <c r="DO35" i="1"/>
  <c r="CU35" i="1"/>
  <c r="CA35" i="1"/>
  <c r="BG35" i="1"/>
  <c r="AM35" i="1"/>
  <c r="S35" i="1"/>
  <c r="C35" i="1"/>
  <c r="G35" i="1" s="1"/>
  <c r="EI34" i="1"/>
  <c r="DO34" i="1"/>
  <c r="CU34" i="1"/>
  <c r="CA34" i="1"/>
  <c r="BG34" i="1"/>
  <c r="AM34" i="1"/>
  <c r="S34" i="1"/>
  <c r="C34" i="1"/>
  <c r="EK30" i="1"/>
  <c r="S30" i="1"/>
  <c r="C30" i="1"/>
  <c r="EI25" i="1"/>
  <c r="EK25" i="1" s="1"/>
  <c r="DO25" i="1"/>
  <c r="DQ25" i="1" s="1"/>
  <c r="CU25" i="1"/>
  <c r="CA25" i="1"/>
  <c r="CC25" i="1" s="1"/>
  <c r="BG25" i="1"/>
  <c r="BI25" i="1" s="1"/>
  <c r="AM25" i="1"/>
  <c r="AO25" i="1" s="1"/>
  <c r="S25" i="1"/>
  <c r="U25" i="1" s="1"/>
  <c r="C25" i="1"/>
  <c r="EI23" i="1"/>
  <c r="DO23" i="1"/>
  <c r="CU23" i="1"/>
  <c r="CA23" i="1"/>
  <c r="BG23" i="1"/>
  <c r="AM23" i="1"/>
  <c r="S23" i="1"/>
  <c r="C23" i="1"/>
  <c r="EI22" i="1"/>
  <c r="EK22" i="1" s="1"/>
  <c r="DO22" i="1"/>
  <c r="DQ22" i="1" s="1"/>
  <c r="CU22" i="1"/>
  <c r="CA22" i="1"/>
  <c r="CC22" i="1" s="1"/>
  <c r="BG22" i="1"/>
  <c r="BI22" i="1" s="1"/>
  <c r="AM22" i="1"/>
  <c r="AO22" i="1" s="1"/>
  <c r="S22" i="1"/>
  <c r="W22" i="1" s="1"/>
  <c r="C22" i="1"/>
  <c r="AI74" i="1" l="1"/>
  <c r="AI75" i="1" s="1"/>
  <c r="AI76" i="1" s="1"/>
  <c r="AI88" i="1" s="1"/>
  <c r="AI109" i="1" s="1"/>
  <c r="O74" i="1"/>
  <c r="T74" i="1"/>
  <c r="T75" i="1" s="1"/>
  <c r="T76" i="1" s="1"/>
  <c r="T88" i="1" s="1"/>
  <c r="T109" i="1" s="1"/>
  <c r="AD74" i="1"/>
  <c r="AD75" i="1" s="1"/>
  <c r="AD76" i="1" s="1"/>
  <c r="AD88" i="1" s="1"/>
  <c r="AD109" i="1" s="1"/>
  <c r="Y74" i="1"/>
  <c r="Y75" i="1" s="1"/>
  <c r="Y76" i="1" s="1"/>
  <c r="Y88" i="1" s="1"/>
  <c r="Y109" i="1" s="1"/>
  <c r="J74" i="1"/>
  <c r="J75" i="1" s="1"/>
  <c r="J76" i="1" s="1"/>
  <c r="J88" i="1" s="1"/>
  <c r="J109" i="1" s="1"/>
  <c r="C20" i="1"/>
  <c r="CG38" i="1"/>
  <c r="BS27" i="1"/>
  <c r="BQ27" i="1"/>
  <c r="BO13" i="1"/>
  <c r="BQ13" i="1" s="1"/>
  <c r="BS29" i="1"/>
  <c r="BO16" i="1"/>
  <c r="BQ16" i="1" s="1"/>
  <c r="BQ29" i="1"/>
  <c r="AE39" i="1"/>
  <c r="AC39" i="1"/>
  <c r="AY29" i="1"/>
  <c r="AU16" i="1"/>
  <c r="AW16" i="1" s="1"/>
  <c r="AW29" i="1"/>
  <c r="AE40" i="1"/>
  <c r="AC40" i="1"/>
  <c r="AA14" i="1"/>
  <c r="AC14" i="1" s="1"/>
  <c r="AY27" i="1"/>
  <c r="AU13" i="1"/>
  <c r="AW13" i="1" s="1"/>
  <c r="AW27" i="1"/>
  <c r="BS39" i="1"/>
  <c r="BQ39" i="1"/>
  <c r="AE41" i="1"/>
  <c r="AC41" i="1"/>
  <c r="CN12" i="1"/>
  <c r="EA29" i="1"/>
  <c r="DW16" i="1"/>
  <c r="AE29" i="1"/>
  <c r="AC29" i="1"/>
  <c r="AA16" i="1"/>
  <c r="AC16" i="1" s="1"/>
  <c r="CG40" i="1"/>
  <c r="CJ40" i="1"/>
  <c r="CG11" i="1"/>
  <c r="CJ11" i="1"/>
  <c r="AE38" i="1"/>
  <c r="AA12" i="1"/>
  <c r="AC12" i="1" s="1"/>
  <c r="AC38" i="1"/>
  <c r="CM29" i="1"/>
  <c r="CI16" i="1"/>
  <c r="CK38" i="1"/>
  <c r="CN38" i="1"/>
  <c r="CR38" i="1" s="1"/>
  <c r="O16" i="1"/>
  <c r="Q16" i="1" s="1"/>
  <c r="Q29" i="1"/>
  <c r="DG28" i="1"/>
  <c r="DC15" i="1"/>
  <c r="CC28" i="1"/>
  <c r="CF28" i="1"/>
  <c r="O28" i="1"/>
  <c r="K15" i="1"/>
  <c r="M15" i="1" s="1"/>
  <c r="M28" i="1"/>
  <c r="CM39" i="1"/>
  <c r="CK39" i="1"/>
  <c r="AE37" i="1"/>
  <c r="AC37" i="1"/>
  <c r="AA11" i="1"/>
  <c r="AC11" i="1" s="1"/>
  <c r="CM28" i="1"/>
  <c r="CI15" i="1"/>
  <c r="EA40" i="1"/>
  <c r="DW14" i="1"/>
  <c r="DY14" i="1" s="1"/>
  <c r="EA38" i="1"/>
  <c r="DW12" i="1"/>
  <c r="EJ14" i="1"/>
  <c r="EK14" i="1" s="1"/>
  <c r="DL39" i="1"/>
  <c r="DP39" i="1" s="1"/>
  <c r="DG38" i="1"/>
  <c r="DC12" i="1"/>
  <c r="O27" i="1"/>
  <c r="M27" i="1"/>
  <c r="BS38" i="1"/>
  <c r="BQ38" i="1"/>
  <c r="BO12" i="1"/>
  <c r="BQ12" i="1" s="1"/>
  <c r="DG40" i="1"/>
  <c r="DC14" i="1"/>
  <c r="DE14" i="1" s="1"/>
  <c r="CM37" i="1"/>
  <c r="CI11" i="1"/>
  <c r="CK41" i="1"/>
  <c r="AY37" i="1"/>
  <c r="AU11" i="1"/>
  <c r="AW11" i="1" s="1"/>
  <c r="AW37" i="1"/>
  <c r="CG37" i="1"/>
  <c r="CJ37" i="1"/>
  <c r="CN37" i="1" s="1"/>
  <c r="EA27" i="1"/>
  <c r="DW13" i="1"/>
  <c r="AY40" i="1"/>
  <c r="AU14" i="1"/>
  <c r="AW14" i="1" s="1"/>
  <c r="AW40" i="1"/>
  <c r="EA28" i="1"/>
  <c r="DW15" i="1"/>
  <c r="DT27" i="1"/>
  <c r="DQ27" i="1"/>
  <c r="DG29" i="1"/>
  <c r="DC16" i="1"/>
  <c r="BS37" i="1"/>
  <c r="BO11" i="1"/>
  <c r="BQ11" i="1" s="1"/>
  <c r="BQ37" i="1"/>
  <c r="CG16" i="1"/>
  <c r="CJ16" i="1"/>
  <c r="BS28" i="1"/>
  <c r="BO15" i="1"/>
  <c r="BQ15" i="1" s="1"/>
  <c r="BQ28" i="1"/>
  <c r="DA39" i="1"/>
  <c r="BS40" i="1"/>
  <c r="BO14" i="1"/>
  <c r="BQ14" i="1" s="1"/>
  <c r="BQ40" i="1"/>
  <c r="DG37" i="1"/>
  <c r="DC11" i="1"/>
  <c r="CC15" i="1"/>
  <c r="CF15" i="1"/>
  <c r="DG39" i="1"/>
  <c r="DK39" i="1" s="1"/>
  <c r="DE39" i="1"/>
  <c r="AE28" i="1"/>
  <c r="AC28" i="1"/>
  <c r="AA15" i="1"/>
  <c r="AC15" i="1" s="1"/>
  <c r="EA37" i="1"/>
  <c r="DW11" i="1"/>
  <c r="CM38" i="1"/>
  <c r="CI12" i="1"/>
  <c r="CK12" i="1" s="1"/>
  <c r="DT13" i="1"/>
  <c r="DQ13" i="1"/>
  <c r="CO41" i="1"/>
  <c r="CR41" i="1"/>
  <c r="AY38" i="1"/>
  <c r="AU12" i="1"/>
  <c r="AW12" i="1" s="1"/>
  <c r="AW38" i="1"/>
  <c r="CM27" i="1"/>
  <c r="CK27" i="1"/>
  <c r="CI13" i="1"/>
  <c r="CK13" i="1" s="1"/>
  <c r="DG27" i="1"/>
  <c r="DE27" i="1"/>
  <c r="DC13" i="1"/>
  <c r="DE13" i="1" s="1"/>
  <c r="CM40" i="1"/>
  <c r="CI14" i="1"/>
  <c r="CK14" i="1" s="1"/>
  <c r="AE27" i="1"/>
  <c r="AA13" i="1"/>
  <c r="AC13" i="1" s="1"/>
  <c r="AC27" i="1"/>
  <c r="CG29" i="1"/>
  <c r="CJ29" i="1"/>
  <c r="CN29" i="1" s="1"/>
  <c r="AY28" i="1"/>
  <c r="AU15" i="1"/>
  <c r="AW15" i="1" s="1"/>
  <c r="AW28" i="1"/>
  <c r="BS41" i="1"/>
  <c r="BQ41" i="1"/>
  <c r="AY41" i="1"/>
  <c r="AW41" i="1"/>
  <c r="AB41" i="6"/>
  <c r="BS42" i="1"/>
  <c r="BO8" i="1"/>
  <c r="BQ8" i="1" s="1"/>
  <c r="BQ42" i="1"/>
  <c r="DS35" i="1"/>
  <c r="DQ35" i="1"/>
  <c r="BO49" i="1"/>
  <c r="G30" i="1"/>
  <c r="E30" i="1"/>
  <c r="CI49" i="1"/>
  <c r="AE59" i="1"/>
  <c r="DW49" i="1"/>
  <c r="DG59" i="1"/>
  <c r="AQ23" i="1"/>
  <c r="AM10" i="1"/>
  <c r="AO10" i="1" s="1"/>
  <c r="AO23" i="1"/>
  <c r="AQ30" i="1"/>
  <c r="AO30" i="1"/>
  <c r="AQ34" i="1"/>
  <c r="AQ35" i="1"/>
  <c r="AO35" i="1"/>
  <c r="AA49" i="1"/>
  <c r="DS30" i="1"/>
  <c r="DQ30" i="1"/>
  <c r="G34" i="1"/>
  <c r="U22" i="1"/>
  <c r="U35" i="1"/>
  <c r="CM59" i="1"/>
  <c r="BK23" i="1"/>
  <c r="BG10" i="1"/>
  <c r="BI10" i="1" s="1"/>
  <c r="BI23" i="1"/>
  <c r="BK30" i="1"/>
  <c r="BI30" i="1"/>
  <c r="BK34" i="1"/>
  <c r="BK35" i="1"/>
  <c r="BI35" i="1"/>
  <c r="DC49" i="1"/>
  <c r="EA59" i="1"/>
  <c r="BS59" i="1"/>
  <c r="DS23" i="1"/>
  <c r="DQ23" i="1"/>
  <c r="DO10" i="1"/>
  <c r="DQ10" i="1" s="1"/>
  <c r="K35" i="1"/>
  <c r="I35" i="1"/>
  <c r="U23" i="1"/>
  <c r="S10" i="1"/>
  <c r="U10" i="1" s="1"/>
  <c r="U30" i="1"/>
  <c r="CE23" i="1"/>
  <c r="CC23" i="1"/>
  <c r="CA10" i="1"/>
  <c r="CC10" i="1" s="1"/>
  <c r="CE30" i="1"/>
  <c r="CC30" i="1"/>
  <c r="CE34" i="1"/>
  <c r="CE35" i="1"/>
  <c r="CC35" i="1"/>
  <c r="AU49" i="1"/>
  <c r="DS34" i="1"/>
  <c r="EK23" i="1"/>
  <c r="EI10" i="1"/>
  <c r="EK10" i="1" s="1"/>
  <c r="G23" i="1"/>
  <c r="C10" i="1"/>
  <c r="CY22" i="1"/>
  <c r="CW22" i="1"/>
  <c r="CY23" i="1"/>
  <c r="CU10" i="1"/>
  <c r="CW10" i="1" s="1"/>
  <c r="CW23" i="1"/>
  <c r="CY25" i="1"/>
  <c r="CW25" i="1"/>
  <c r="CY30" i="1"/>
  <c r="CW30" i="1"/>
  <c r="CY34" i="1"/>
  <c r="CY35" i="1"/>
  <c r="CW35" i="1"/>
  <c r="K49" i="1"/>
  <c r="AY59" i="1"/>
  <c r="DS25" i="1"/>
  <c r="CE22" i="1"/>
  <c r="AQ25" i="1"/>
  <c r="CE25" i="1"/>
  <c r="AQ22" i="1"/>
  <c r="BK22" i="1"/>
  <c r="G25" i="1"/>
  <c r="DS22" i="1"/>
  <c r="G22" i="1"/>
  <c r="BK25" i="1"/>
  <c r="W25" i="1"/>
  <c r="C32" i="1"/>
  <c r="C63" i="1" s="1"/>
  <c r="K91" i="5"/>
  <c r="L91" i="5" s="1"/>
  <c r="K90" i="5"/>
  <c r="K89" i="5"/>
  <c r="K88" i="5"/>
  <c r="J76" i="5"/>
  <c r="K76" i="5" s="1"/>
  <c r="L76" i="5" s="1"/>
  <c r="M76" i="5" s="1"/>
  <c r="N76" i="5" s="1"/>
  <c r="O76" i="5" s="1"/>
  <c r="P76" i="5" s="1"/>
  <c r="Q76" i="5" s="1"/>
  <c r="R76" i="5" s="1"/>
  <c r="S76" i="5" s="1"/>
  <c r="T76" i="5" s="1"/>
  <c r="U76" i="5" s="1"/>
  <c r="V76" i="5" s="1"/>
  <c r="W76" i="5" s="1"/>
  <c r="X76" i="5" s="1"/>
  <c r="Y76" i="5" s="1"/>
  <c r="Z76" i="5" s="1"/>
  <c r="AA76" i="5" s="1"/>
  <c r="AB76" i="5" s="1"/>
  <c r="AC76" i="5" s="1"/>
  <c r="AD76" i="5" s="1"/>
  <c r="AE76" i="5" s="1"/>
  <c r="AF76" i="5" s="1"/>
  <c r="AG76" i="5" s="1"/>
  <c r="AH76" i="5" s="1"/>
  <c r="AI76" i="5" s="1"/>
  <c r="AJ76" i="5" s="1"/>
  <c r="AK76" i="5" s="1"/>
  <c r="AL76" i="5" s="1"/>
  <c r="AM76" i="5" s="1"/>
  <c r="AN76" i="5" s="1"/>
  <c r="AO76" i="5" s="1"/>
  <c r="AP76" i="5" s="1"/>
  <c r="C7" i="1"/>
  <c r="K38" i="4"/>
  <c r="L38" i="4" s="1"/>
  <c r="M38" i="4" s="1"/>
  <c r="N38" i="4" s="1"/>
  <c r="O38" i="4" s="1"/>
  <c r="P38" i="4" s="1"/>
  <c r="Q38" i="4" s="1"/>
  <c r="R38" i="4" s="1"/>
  <c r="S38" i="4" s="1"/>
  <c r="T38" i="4" s="1"/>
  <c r="U38" i="4" s="1"/>
  <c r="V38" i="4" s="1"/>
  <c r="W38" i="4" s="1"/>
  <c r="X38" i="4" s="1"/>
  <c r="Y38" i="4" s="1"/>
  <c r="Z38" i="4" s="1"/>
  <c r="AA38" i="4" s="1"/>
  <c r="AB38" i="4" s="1"/>
  <c r="AC38" i="4" s="1"/>
  <c r="AD38" i="4" s="1"/>
  <c r="AE38" i="4" s="1"/>
  <c r="AF38" i="4" s="1"/>
  <c r="AG38" i="4" s="1"/>
  <c r="AH38" i="4" s="1"/>
  <c r="AI38" i="4" s="1"/>
  <c r="AJ38" i="4" s="1"/>
  <c r="AK38" i="4" s="1"/>
  <c r="AL38" i="4" s="1"/>
  <c r="AM38" i="4" s="1"/>
  <c r="AN38" i="4" s="1"/>
  <c r="AO38" i="4" s="1"/>
  <c r="AP38" i="4" s="1"/>
  <c r="AQ38" i="4" s="1"/>
  <c r="I42" i="4"/>
  <c r="C30" i="4"/>
  <c r="G29" i="4"/>
  <c r="G30" i="4" s="1"/>
  <c r="G31" i="4" s="1"/>
  <c r="F29" i="4"/>
  <c r="F30" i="4" s="1"/>
  <c r="E29" i="4"/>
  <c r="E30" i="4" s="1"/>
  <c r="D29" i="4"/>
  <c r="D30" i="4" s="1"/>
  <c r="L89" i="5" l="1"/>
  <c r="L90" i="5"/>
  <c r="C57" i="1"/>
  <c r="AE74" i="1"/>
  <c r="AE75" i="1" s="1"/>
  <c r="AE76" i="1" s="1"/>
  <c r="AE88" i="1" s="1"/>
  <c r="AE109" i="1" s="1"/>
  <c r="U74" i="1"/>
  <c r="U75" i="1" s="1"/>
  <c r="U76" i="1" s="1"/>
  <c r="U88" i="1" s="1"/>
  <c r="U109" i="1" s="1"/>
  <c r="Z74" i="1"/>
  <c r="Z75" i="1" s="1"/>
  <c r="Z76" i="1" s="1"/>
  <c r="Z88" i="1" s="1"/>
  <c r="Z109" i="1" s="1"/>
  <c r="AJ74" i="1"/>
  <c r="AJ75" i="1" s="1"/>
  <c r="AJ76" i="1" s="1"/>
  <c r="AJ88" i="1" s="1"/>
  <c r="AJ109" i="1" s="1"/>
  <c r="K74" i="1"/>
  <c r="K75" i="1" s="1"/>
  <c r="K76" i="1" s="1"/>
  <c r="K88" i="1" s="1"/>
  <c r="K109" i="1" s="1"/>
  <c r="P74" i="1"/>
  <c r="DI39" i="1"/>
  <c r="DM39" i="1"/>
  <c r="CK37" i="1"/>
  <c r="EE37" i="1"/>
  <c r="EA11" i="1"/>
  <c r="DK29" i="1"/>
  <c r="DK16" i="1" s="1"/>
  <c r="DG16" i="1"/>
  <c r="BW28" i="1"/>
  <c r="BS15" i="1"/>
  <c r="BU15" i="1" s="1"/>
  <c r="BU28" i="1"/>
  <c r="O15" i="1"/>
  <c r="Q15" i="1" s="1"/>
  <c r="Q28" i="1"/>
  <c r="BC27" i="1"/>
  <c r="BA27" i="1"/>
  <c r="AY13" i="1"/>
  <c r="BA13" i="1" s="1"/>
  <c r="DK27" i="1"/>
  <c r="DG13" i="1"/>
  <c r="DI13" i="1" s="1"/>
  <c r="DI27" i="1"/>
  <c r="DK37" i="1"/>
  <c r="DG11" i="1"/>
  <c r="DU27" i="1"/>
  <c r="DX27" i="1"/>
  <c r="Q27" i="1"/>
  <c r="CK29" i="1"/>
  <c r="DU13" i="1"/>
  <c r="DX13" i="1"/>
  <c r="EB13" i="1" s="1"/>
  <c r="AI28" i="1"/>
  <c r="AE15" i="1"/>
  <c r="AG15" i="1" s="1"/>
  <c r="AG28" i="1"/>
  <c r="EE28" i="1"/>
  <c r="EE15" i="1" s="1"/>
  <c r="EA15" i="1"/>
  <c r="AI37" i="1"/>
  <c r="AE11" i="1"/>
  <c r="AG11" i="1" s="1"/>
  <c r="AG37" i="1"/>
  <c r="CQ29" i="1"/>
  <c r="CQ16" i="1" s="1"/>
  <c r="CM16" i="1"/>
  <c r="AI41" i="1"/>
  <c r="AK41" i="1" s="1"/>
  <c r="AG41" i="1"/>
  <c r="AI40" i="1"/>
  <c r="AE14" i="1"/>
  <c r="AG14" i="1" s="1"/>
  <c r="AG40" i="1"/>
  <c r="BW29" i="1"/>
  <c r="BS16" i="1"/>
  <c r="BU16" i="1" s="1"/>
  <c r="BU29" i="1"/>
  <c r="EE29" i="1"/>
  <c r="EE16" i="1" s="1"/>
  <c r="EA16" i="1"/>
  <c r="CS41" i="1"/>
  <c r="CV41" i="1"/>
  <c r="CR12" i="1"/>
  <c r="CO37" i="1"/>
  <c r="CR37" i="1"/>
  <c r="BW41" i="1"/>
  <c r="BY41" i="1" s="1"/>
  <c r="BU41" i="1"/>
  <c r="AI27" i="1"/>
  <c r="AE13" i="1"/>
  <c r="AG13" i="1" s="1"/>
  <c r="AG27" i="1"/>
  <c r="CQ27" i="1"/>
  <c r="CO27" i="1"/>
  <c r="CM13" i="1"/>
  <c r="CO13" i="1" s="1"/>
  <c r="BW40" i="1"/>
  <c r="BS14" i="1"/>
  <c r="BU14" i="1" s="1"/>
  <c r="BU40" i="1"/>
  <c r="DK40" i="1"/>
  <c r="DK14" i="1" s="1"/>
  <c r="DM14" i="1" s="1"/>
  <c r="DG14" i="1"/>
  <c r="DI14" i="1" s="1"/>
  <c r="EE38" i="1"/>
  <c r="EE12" i="1" s="1"/>
  <c r="EA12" i="1"/>
  <c r="DK28" i="1"/>
  <c r="DK15" i="1" s="1"/>
  <c r="DG15" i="1"/>
  <c r="BC28" i="1"/>
  <c r="AY15" i="1"/>
  <c r="BA15" i="1" s="1"/>
  <c r="BA28" i="1"/>
  <c r="BW38" i="1"/>
  <c r="BU38" i="1"/>
  <c r="BS12" i="1"/>
  <c r="BU12" i="1" s="1"/>
  <c r="CV38" i="1"/>
  <c r="CQ28" i="1"/>
  <c r="CQ15" i="1" s="1"/>
  <c r="CM15" i="1"/>
  <c r="AI39" i="1"/>
  <c r="AK39" i="1" s="1"/>
  <c r="AG39" i="1"/>
  <c r="CK16" i="1"/>
  <c r="CN16" i="1"/>
  <c r="CG28" i="1"/>
  <c r="CJ28" i="1"/>
  <c r="CQ37" i="1"/>
  <c r="CM11" i="1"/>
  <c r="CQ38" i="1"/>
  <c r="CQ12" i="1" s="1"/>
  <c r="CO38" i="1"/>
  <c r="CM12" i="1"/>
  <c r="CO12" i="1" s="1"/>
  <c r="BW37" i="1"/>
  <c r="BS11" i="1"/>
  <c r="BU11" i="1" s="1"/>
  <c r="BU37" i="1"/>
  <c r="DK38" i="1"/>
  <c r="DG12" i="1"/>
  <c r="CQ39" i="1"/>
  <c r="CS39" i="1" s="1"/>
  <c r="CO39" i="1"/>
  <c r="AI29" i="1"/>
  <c r="AE16" i="1"/>
  <c r="AG16" i="1" s="1"/>
  <c r="AG29" i="1"/>
  <c r="BW39" i="1"/>
  <c r="BY39" i="1" s="1"/>
  <c r="BU39" i="1"/>
  <c r="BC38" i="1"/>
  <c r="AY12" i="1"/>
  <c r="BA12" i="1" s="1"/>
  <c r="BA38" i="1"/>
  <c r="CK11" i="1"/>
  <c r="CN11" i="1"/>
  <c r="CO29" i="1"/>
  <c r="CR29" i="1"/>
  <c r="EE27" i="1"/>
  <c r="EE13" i="1" s="1"/>
  <c r="EA13" i="1"/>
  <c r="CK40" i="1"/>
  <c r="CN40" i="1"/>
  <c r="BC41" i="1"/>
  <c r="BE41" i="1" s="1"/>
  <c r="BA41" i="1"/>
  <c r="CQ40" i="1"/>
  <c r="CQ14" i="1" s="1"/>
  <c r="CS14" i="1" s="1"/>
  <c r="CM14" i="1"/>
  <c r="CO14" i="1" s="1"/>
  <c r="CG15" i="1"/>
  <c r="CJ15" i="1"/>
  <c r="BC40" i="1"/>
  <c r="AY14" i="1"/>
  <c r="BA14" i="1" s="1"/>
  <c r="BA40" i="1"/>
  <c r="BC37" i="1"/>
  <c r="AY11" i="1"/>
  <c r="BA11" i="1" s="1"/>
  <c r="BA37" i="1"/>
  <c r="DT39" i="1"/>
  <c r="DQ39" i="1"/>
  <c r="EE40" i="1"/>
  <c r="EE14" i="1" s="1"/>
  <c r="EG14" i="1" s="1"/>
  <c r="EA14" i="1"/>
  <c r="EC14" i="1" s="1"/>
  <c r="AI38" i="1"/>
  <c r="AE12" i="1"/>
  <c r="AG12" i="1" s="1"/>
  <c r="AG38" i="1"/>
  <c r="BC29" i="1"/>
  <c r="AY16" i="1"/>
  <c r="BA16" i="1" s="1"/>
  <c r="BA29" i="1"/>
  <c r="BW27" i="1"/>
  <c r="BS13" i="1"/>
  <c r="BU13" i="1" s="1"/>
  <c r="BU27" i="1"/>
  <c r="BU42" i="1"/>
  <c r="BS8" i="1"/>
  <c r="BU8" i="1" s="1"/>
  <c r="AC41" i="6"/>
  <c r="BW42" i="1"/>
  <c r="K25" i="1"/>
  <c r="I25" i="1"/>
  <c r="AA30" i="1"/>
  <c r="Y30" i="1"/>
  <c r="BO35" i="1"/>
  <c r="BM35" i="1"/>
  <c r="BO23" i="1"/>
  <c r="BK10" i="1"/>
  <c r="BM10" i="1" s="1"/>
  <c r="BM23" i="1"/>
  <c r="AU23" i="1"/>
  <c r="AQ10" i="1"/>
  <c r="AS10" i="1" s="1"/>
  <c r="AS23" i="1"/>
  <c r="DC23" i="1"/>
  <c r="DA23" i="1"/>
  <c r="CY10" i="1"/>
  <c r="DA10" i="1" s="1"/>
  <c r="CQ59" i="1"/>
  <c r="CI25" i="1"/>
  <c r="CG25" i="1"/>
  <c r="DC34" i="1"/>
  <c r="K23" i="1"/>
  <c r="I23" i="1"/>
  <c r="G10" i="1"/>
  <c r="I10" i="1" s="1"/>
  <c r="CI30" i="1"/>
  <c r="CG30" i="1"/>
  <c r="AA23" i="1"/>
  <c r="W10" i="1"/>
  <c r="Y10" i="1" s="1"/>
  <c r="Y23" i="1"/>
  <c r="BO34" i="1"/>
  <c r="DW30" i="1"/>
  <c r="DU30" i="1"/>
  <c r="DK59" i="1"/>
  <c r="K30" i="1"/>
  <c r="I30" i="1"/>
  <c r="AH40" i="4"/>
  <c r="AA25" i="1"/>
  <c r="Y25" i="1"/>
  <c r="AU25" i="1"/>
  <c r="AS25" i="1"/>
  <c r="BC59" i="1"/>
  <c r="DC22" i="1"/>
  <c r="DA22" i="1"/>
  <c r="AY49" i="1"/>
  <c r="EE59" i="1"/>
  <c r="AA35" i="1"/>
  <c r="Y35" i="1"/>
  <c r="AU34" i="1"/>
  <c r="CI34" i="1"/>
  <c r="AU35" i="1"/>
  <c r="AS35" i="1"/>
  <c r="DW34" i="1"/>
  <c r="CI22" i="1"/>
  <c r="CG22" i="1"/>
  <c r="BO30" i="1"/>
  <c r="BM30" i="1"/>
  <c r="EA49" i="1"/>
  <c r="BO22" i="1"/>
  <c r="BM22" i="1"/>
  <c r="CM49" i="1"/>
  <c r="AU22" i="1"/>
  <c r="AS22" i="1"/>
  <c r="BW59" i="1"/>
  <c r="BO25" i="1"/>
  <c r="BM25" i="1"/>
  <c r="DC30" i="1"/>
  <c r="DA30" i="1"/>
  <c r="O35" i="1"/>
  <c r="Q35" i="1" s="1"/>
  <c r="M35" i="1"/>
  <c r="AE49" i="1"/>
  <c r="BS49" i="1"/>
  <c r="J42" i="4"/>
  <c r="C31" i="1"/>
  <c r="K22" i="1"/>
  <c r="I22" i="1"/>
  <c r="DW25" i="1"/>
  <c r="DU25" i="1"/>
  <c r="O49" i="1"/>
  <c r="CI35" i="1"/>
  <c r="CG35" i="1"/>
  <c r="CI23" i="1"/>
  <c r="CG23" i="1"/>
  <c r="CE10" i="1"/>
  <c r="CG10" i="1" s="1"/>
  <c r="DG49" i="1"/>
  <c r="AA22" i="1"/>
  <c r="Y22" i="1"/>
  <c r="AU30" i="1"/>
  <c r="AS30" i="1"/>
  <c r="DC35" i="1"/>
  <c r="DA35" i="1"/>
  <c r="DW23" i="1"/>
  <c r="DS10" i="1"/>
  <c r="DU10" i="1" s="1"/>
  <c r="DU23" i="1"/>
  <c r="K34" i="1"/>
  <c r="DW22" i="1"/>
  <c r="DU22" i="1"/>
  <c r="DC25" i="1"/>
  <c r="DA25" i="1"/>
  <c r="AA34" i="1"/>
  <c r="AI59" i="1"/>
  <c r="DW35" i="1"/>
  <c r="DU35" i="1"/>
  <c r="AC40" i="4"/>
  <c r="S40" i="4"/>
  <c r="J40" i="4"/>
  <c r="AM40" i="4"/>
  <c r="N40" i="4"/>
  <c r="X40" i="4"/>
  <c r="L92" i="5" l="1"/>
  <c r="L93" i="5" s="1"/>
  <c r="I77" i="5" s="1"/>
  <c r="V74" i="1"/>
  <c r="W75" i="1" s="1"/>
  <c r="W76" i="1" s="1"/>
  <c r="W88" i="1" s="1"/>
  <c r="W109" i="1" s="1"/>
  <c r="EE11" i="1"/>
  <c r="AK74" i="1"/>
  <c r="L74" i="1"/>
  <c r="DK11" i="1"/>
  <c r="AF74" i="1"/>
  <c r="CQ11" i="1"/>
  <c r="AA74" i="1"/>
  <c r="Q74" i="1"/>
  <c r="DY13" i="1"/>
  <c r="DU39" i="1"/>
  <c r="DX39" i="1"/>
  <c r="BW15" i="1"/>
  <c r="BY15" i="1" s="1"/>
  <c r="BY28" i="1"/>
  <c r="CS12" i="1"/>
  <c r="CV12" i="1"/>
  <c r="DK12" i="1"/>
  <c r="CS29" i="1"/>
  <c r="CV29" i="1"/>
  <c r="BW16" i="1"/>
  <c r="BY16" i="1" s="1"/>
  <c r="BY29" i="1"/>
  <c r="AI15" i="1"/>
  <c r="AK15" i="1" s="1"/>
  <c r="AK28" i="1"/>
  <c r="BC13" i="1"/>
  <c r="BE13" i="1" s="1"/>
  <c r="BE27" i="1"/>
  <c r="AI13" i="1"/>
  <c r="AK13" i="1" s="1"/>
  <c r="AK27" i="1"/>
  <c r="EC13" i="1"/>
  <c r="EF13" i="1"/>
  <c r="EB27" i="1"/>
  <c r="DY27" i="1"/>
  <c r="AI12" i="1"/>
  <c r="AK12" i="1" s="1"/>
  <c r="AK38" i="1"/>
  <c r="CZ41" i="1"/>
  <c r="CW41" i="1"/>
  <c r="BY27" i="1"/>
  <c r="BW13" i="1"/>
  <c r="BY13" i="1" s="1"/>
  <c r="CO11" i="1"/>
  <c r="CR11" i="1"/>
  <c r="CV11" i="1" s="1"/>
  <c r="BW11" i="1"/>
  <c r="BY11" i="1" s="1"/>
  <c r="BY37" i="1"/>
  <c r="CK28" i="1"/>
  <c r="CN28" i="1"/>
  <c r="CW38" i="1"/>
  <c r="CZ38" i="1"/>
  <c r="BC15" i="1"/>
  <c r="BE15" i="1" s="1"/>
  <c r="BE28" i="1"/>
  <c r="AK37" i="1"/>
  <c r="AI11" i="1"/>
  <c r="AK11" i="1" s="1"/>
  <c r="BC16" i="1"/>
  <c r="BE16" i="1" s="1"/>
  <c r="BE29" i="1"/>
  <c r="DM27" i="1"/>
  <c r="DK13" i="1"/>
  <c r="DM13" i="1" s="1"/>
  <c r="CS27" i="1"/>
  <c r="CQ13" i="1"/>
  <c r="CS13" i="1" s="1"/>
  <c r="BC11" i="1"/>
  <c r="BE11" i="1" s="1"/>
  <c r="BE37" i="1"/>
  <c r="BC14" i="1"/>
  <c r="BE14" i="1" s="1"/>
  <c r="BE40" i="1"/>
  <c r="AK29" i="1"/>
  <c r="AI16" i="1"/>
  <c r="AK16" i="1" s="1"/>
  <c r="CS38" i="1"/>
  <c r="BW14" i="1"/>
  <c r="BY14" i="1" s="1"/>
  <c r="BY40" i="1"/>
  <c r="AI14" i="1"/>
  <c r="AK14" i="1" s="1"/>
  <c r="AK40" i="1"/>
  <c r="BC12" i="1"/>
  <c r="BE12" i="1" s="1"/>
  <c r="BE38" i="1"/>
  <c r="BW12" i="1"/>
  <c r="BY12" i="1" s="1"/>
  <c r="BY38" i="1"/>
  <c r="CK15" i="1"/>
  <c r="CN15" i="1"/>
  <c r="CO40" i="1"/>
  <c r="CR40" i="1"/>
  <c r="CO16" i="1"/>
  <c r="CR16" i="1"/>
  <c r="CS37" i="1"/>
  <c r="CV37" i="1"/>
  <c r="J39" i="4"/>
  <c r="BW8" i="1"/>
  <c r="BY8" i="1" s="1"/>
  <c r="BY42" i="1"/>
  <c r="AD41" i="6"/>
  <c r="CA42" i="1"/>
  <c r="CM23" i="1"/>
  <c r="CK23" i="1"/>
  <c r="CI10" i="1"/>
  <c r="CK10" i="1" s="1"/>
  <c r="DG30" i="1"/>
  <c r="DE30" i="1"/>
  <c r="AY23" i="1"/>
  <c r="AU10" i="1"/>
  <c r="AW10" i="1" s="1"/>
  <c r="AW23" i="1"/>
  <c r="AY30" i="1"/>
  <c r="AW30" i="1"/>
  <c r="CQ49" i="1"/>
  <c r="AY35" i="1"/>
  <c r="AW35" i="1"/>
  <c r="AE25" i="1"/>
  <c r="AC25" i="1"/>
  <c r="AE23" i="1"/>
  <c r="AC23" i="1"/>
  <c r="AA10" i="1"/>
  <c r="AC10" i="1" s="1"/>
  <c r="DG34" i="1"/>
  <c r="EA23" i="1"/>
  <c r="DY23" i="1"/>
  <c r="DW10" i="1"/>
  <c r="DY10" i="1" s="1"/>
  <c r="BS34" i="1"/>
  <c r="DG35" i="1"/>
  <c r="DE35" i="1"/>
  <c r="AY22" i="1"/>
  <c r="AW22" i="1"/>
  <c r="AY25" i="1"/>
  <c r="AW25" i="1"/>
  <c r="AE30" i="1"/>
  <c r="AC30" i="1"/>
  <c r="K42" i="4"/>
  <c r="G31" i="1"/>
  <c r="G57" i="1" s="1"/>
  <c r="G56" i="1" s="1"/>
  <c r="T40" i="4"/>
  <c r="AD40" i="4"/>
  <c r="AE34" i="1"/>
  <c r="O34" i="1"/>
  <c r="CM35" i="1"/>
  <c r="CK35" i="1"/>
  <c r="BW49" i="1"/>
  <c r="BS25" i="1"/>
  <c r="BQ25" i="1"/>
  <c r="CM22" i="1"/>
  <c r="CK22" i="1"/>
  <c r="AE35" i="1"/>
  <c r="AC35" i="1"/>
  <c r="DG22" i="1"/>
  <c r="DE22" i="1"/>
  <c r="EA34" i="1"/>
  <c r="EA22" i="1"/>
  <c r="DY22" i="1"/>
  <c r="EA25" i="1"/>
  <c r="DY25" i="1"/>
  <c r="BS30" i="1"/>
  <c r="BQ30" i="1"/>
  <c r="AY34" i="1"/>
  <c r="EA35" i="1"/>
  <c r="DY35" i="1"/>
  <c r="AE22" i="1"/>
  <c r="AC22" i="1"/>
  <c r="O22" i="1"/>
  <c r="Q22" i="1" s="1"/>
  <c r="M22" i="1"/>
  <c r="BS22" i="1"/>
  <c r="BQ22" i="1"/>
  <c r="AI40" i="4"/>
  <c r="EA30" i="1"/>
  <c r="DY30" i="1"/>
  <c r="CM30" i="1"/>
  <c r="CK30" i="1"/>
  <c r="BS23" i="1"/>
  <c r="BO10" i="1"/>
  <c r="BQ10" i="1" s="1"/>
  <c r="BQ23" i="1"/>
  <c r="DK49" i="1"/>
  <c r="O30" i="1"/>
  <c r="Q30" i="1" s="1"/>
  <c r="M30" i="1"/>
  <c r="BS35" i="1"/>
  <c r="BQ35" i="1"/>
  <c r="EE49" i="1"/>
  <c r="BC49" i="1"/>
  <c r="O23" i="1"/>
  <c r="K10" i="1"/>
  <c r="M10" i="1" s="1"/>
  <c r="M23" i="1"/>
  <c r="DG25" i="1"/>
  <c r="DE25" i="1"/>
  <c r="AI49" i="1"/>
  <c r="CM34" i="1"/>
  <c r="CM25" i="1"/>
  <c r="CK25" i="1"/>
  <c r="DG23" i="1"/>
  <c r="DC10" i="1"/>
  <c r="DE10" i="1" s="1"/>
  <c r="DE23" i="1"/>
  <c r="O25" i="1"/>
  <c r="Q25" i="1" s="1"/>
  <c r="M25" i="1"/>
  <c r="O40" i="4"/>
  <c r="Y40" i="4"/>
  <c r="K40" i="4"/>
  <c r="K39" i="4" s="1"/>
  <c r="AN40" i="4"/>
  <c r="G32" i="1" l="1"/>
  <c r="G63" i="1" s="1"/>
  <c r="J77" i="5"/>
  <c r="V75" i="1"/>
  <c r="V76" i="1" s="1"/>
  <c r="V88" i="1" s="1"/>
  <c r="V109" i="1" s="1"/>
  <c r="L75" i="1"/>
  <c r="L76" i="1" s="1"/>
  <c r="L88" i="1" s="1"/>
  <c r="L109" i="1" s="1"/>
  <c r="M75" i="1"/>
  <c r="M76" i="1" s="1"/>
  <c r="AG75" i="1"/>
  <c r="AG76" i="1" s="1"/>
  <c r="AG88" i="1" s="1"/>
  <c r="AG109" i="1" s="1"/>
  <c r="AF75" i="1"/>
  <c r="AF76" i="1" s="1"/>
  <c r="AF88" i="1" s="1"/>
  <c r="AF109" i="1" s="1"/>
  <c r="AK75" i="1"/>
  <c r="AK76" i="1" s="1"/>
  <c r="AK88" i="1" s="1"/>
  <c r="AK109" i="1" s="1"/>
  <c r="AL75" i="1"/>
  <c r="AL76" i="1" s="1"/>
  <c r="AL88" i="1" s="1"/>
  <c r="AL109" i="1" s="1"/>
  <c r="AA75" i="1"/>
  <c r="AA76" i="1" s="1"/>
  <c r="AA88" i="1" s="1"/>
  <c r="AA109" i="1" s="1"/>
  <c r="AB75" i="1"/>
  <c r="AB76" i="1" s="1"/>
  <c r="AB88" i="1" s="1"/>
  <c r="AB109" i="1" s="1"/>
  <c r="CW12" i="1"/>
  <c r="CZ12" i="1"/>
  <c r="CS16" i="1"/>
  <c r="CV16" i="1"/>
  <c r="DD38" i="1"/>
  <c r="DA38" i="1"/>
  <c r="EC27" i="1"/>
  <c r="EF27" i="1"/>
  <c r="EB39" i="1"/>
  <c r="DY39" i="1"/>
  <c r="DA41" i="1"/>
  <c r="DD41" i="1"/>
  <c r="CO15" i="1"/>
  <c r="CR15" i="1"/>
  <c r="CO28" i="1"/>
  <c r="CR28" i="1"/>
  <c r="EG13" i="1"/>
  <c r="EJ13" i="1"/>
  <c r="EK13" i="1" s="1"/>
  <c r="CS11" i="1"/>
  <c r="CW29" i="1"/>
  <c r="CZ29" i="1"/>
  <c r="CW11" i="1"/>
  <c r="CZ11" i="1"/>
  <c r="CS40" i="1"/>
  <c r="CV40" i="1"/>
  <c r="CZ37" i="1"/>
  <c r="CW37" i="1"/>
  <c r="CC42" i="1"/>
  <c r="CA8" i="1"/>
  <c r="CC8" i="1" s="1"/>
  <c r="AE41" i="6"/>
  <c r="CE42" i="1"/>
  <c r="DK23" i="1"/>
  <c r="DG10" i="1"/>
  <c r="DI10" i="1" s="1"/>
  <c r="DI23" i="1"/>
  <c r="O10" i="1"/>
  <c r="Q10" i="1" s="1"/>
  <c r="Q23" i="1"/>
  <c r="BW22" i="1"/>
  <c r="BY22" i="1" s="1"/>
  <c r="BU22" i="1"/>
  <c r="BC34" i="1"/>
  <c r="CQ25" i="1"/>
  <c r="CS25" i="1" s="1"/>
  <c r="CO25" i="1"/>
  <c r="AI34" i="1"/>
  <c r="DK25" i="1"/>
  <c r="DM25" i="1" s="1"/>
  <c r="DI25" i="1"/>
  <c r="BW30" i="1"/>
  <c r="BY30" i="1" s="1"/>
  <c r="BU30" i="1"/>
  <c r="EE23" i="1"/>
  <c r="EA10" i="1"/>
  <c r="EC10" i="1" s="1"/>
  <c r="EC23" i="1"/>
  <c r="AI25" i="1"/>
  <c r="AK25" i="1" s="1"/>
  <c r="AG25" i="1"/>
  <c r="EE30" i="1"/>
  <c r="EG30" i="1" s="1"/>
  <c r="EC30" i="1"/>
  <c r="AI22" i="1"/>
  <c r="AK22" i="1" s="1"/>
  <c r="AG22" i="1"/>
  <c r="CQ35" i="1"/>
  <c r="CS35" i="1" s="1"/>
  <c r="CO35" i="1"/>
  <c r="AE40" i="4"/>
  <c r="AI30" i="1"/>
  <c r="AK30" i="1" s="1"/>
  <c r="AG30" i="1"/>
  <c r="CQ23" i="1"/>
  <c r="CO23" i="1"/>
  <c r="CM10" i="1"/>
  <c r="CO10" i="1" s="1"/>
  <c r="BW23" i="1"/>
  <c r="BS10" i="1"/>
  <c r="BU10" i="1" s="1"/>
  <c r="BU23" i="1"/>
  <c r="DK30" i="1"/>
  <c r="DM30" i="1" s="1"/>
  <c r="DI30" i="1"/>
  <c r="CQ34" i="1"/>
  <c r="EE25" i="1"/>
  <c r="EG25" i="1" s="1"/>
  <c r="EC25" i="1"/>
  <c r="BC35" i="1"/>
  <c r="BE35" i="1" s="1"/>
  <c r="BA35" i="1"/>
  <c r="BW25" i="1"/>
  <c r="BY25" i="1" s="1"/>
  <c r="BU25" i="1"/>
  <c r="BC22" i="1"/>
  <c r="BE22" i="1" s="1"/>
  <c r="BA22" i="1"/>
  <c r="BC30" i="1"/>
  <c r="BE30" i="1" s="1"/>
  <c r="BA30" i="1"/>
  <c r="CQ30" i="1"/>
  <c r="CS30" i="1" s="1"/>
  <c r="CO30" i="1"/>
  <c r="AI35" i="1"/>
  <c r="AK35" i="1" s="1"/>
  <c r="AG35" i="1"/>
  <c r="L42" i="4"/>
  <c r="DK35" i="1"/>
  <c r="DM35" i="1" s="1"/>
  <c r="DI35" i="1"/>
  <c r="AJ40" i="4"/>
  <c r="EE35" i="1"/>
  <c r="EG35" i="1" s="1"/>
  <c r="EC35" i="1"/>
  <c r="EE34" i="1"/>
  <c r="CQ22" i="1"/>
  <c r="CS22" i="1" s="1"/>
  <c r="CO22" i="1"/>
  <c r="U40" i="4"/>
  <c r="BC25" i="1"/>
  <c r="BE25" i="1" s="1"/>
  <c r="BA25" i="1"/>
  <c r="DK34" i="1"/>
  <c r="DK22" i="1"/>
  <c r="DM22" i="1" s="1"/>
  <c r="DI22" i="1"/>
  <c r="EE22" i="1"/>
  <c r="EG22" i="1" s="1"/>
  <c r="EC22" i="1"/>
  <c r="AI23" i="1"/>
  <c r="AE10" i="1"/>
  <c r="AG10" i="1" s="1"/>
  <c r="AG23" i="1"/>
  <c r="BW35" i="1"/>
  <c r="BY35" i="1" s="1"/>
  <c r="BU35" i="1"/>
  <c r="I31" i="1"/>
  <c r="BW34" i="1"/>
  <c r="BC23" i="1"/>
  <c r="BA23" i="1"/>
  <c r="AY10" i="1"/>
  <c r="BA10" i="1" s="1"/>
  <c r="L40" i="4"/>
  <c r="AO40" i="4"/>
  <c r="Z40" i="4"/>
  <c r="P40" i="4"/>
  <c r="K77" i="5" l="1"/>
  <c r="K32" i="1"/>
  <c r="K63" i="1" s="1"/>
  <c r="M88" i="1"/>
  <c r="M109" i="1" s="1"/>
  <c r="N76" i="1"/>
  <c r="N88" i="1" s="1"/>
  <c r="N109" i="1" s="1"/>
  <c r="R76" i="1"/>
  <c r="R88" i="1" s="1"/>
  <c r="Q76" i="1"/>
  <c r="Q88" i="1" s="1"/>
  <c r="Q109" i="1" s="1"/>
  <c r="P76" i="1"/>
  <c r="P88" i="1" s="1"/>
  <c r="P109" i="1" s="1"/>
  <c r="O76" i="1"/>
  <c r="O88" i="1" s="1"/>
  <c r="O109" i="1" s="1"/>
  <c r="DH38" i="1"/>
  <c r="DE38" i="1"/>
  <c r="CS28" i="1"/>
  <c r="CV28" i="1"/>
  <c r="CW16" i="1"/>
  <c r="CZ16" i="1"/>
  <c r="CW40" i="1"/>
  <c r="CZ40" i="1"/>
  <c r="DE41" i="1"/>
  <c r="DH41" i="1"/>
  <c r="DA29" i="1"/>
  <c r="DD29" i="1"/>
  <c r="CV15" i="1"/>
  <c r="CS15" i="1"/>
  <c r="EC39" i="1"/>
  <c r="EF39" i="1"/>
  <c r="DA11" i="1"/>
  <c r="DD11" i="1"/>
  <c r="EG27" i="1"/>
  <c r="EJ27" i="1"/>
  <c r="EK27" i="1" s="1"/>
  <c r="DA12" i="1"/>
  <c r="DD12" i="1"/>
  <c r="DA37" i="1"/>
  <c r="DD37" i="1"/>
  <c r="CG42" i="1"/>
  <c r="CE8" i="1"/>
  <c r="CG8" i="1" s="1"/>
  <c r="AF41" i="6"/>
  <c r="CI42" i="1"/>
  <c r="L39" i="4"/>
  <c r="AI10" i="1"/>
  <c r="AK10" i="1" s="1"/>
  <c r="AK23" i="1"/>
  <c r="AK40" i="4"/>
  <c r="BW10" i="1"/>
  <c r="BY10" i="1" s="1"/>
  <c r="BY23" i="1"/>
  <c r="EE10" i="1"/>
  <c r="EG10" i="1" s="1"/>
  <c r="EG23" i="1"/>
  <c r="BC10" i="1"/>
  <c r="BE10" i="1" s="1"/>
  <c r="BE23" i="1"/>
  <c r="DM23" i="1"/>
  <c r="DK10" i="1"/>
  <c r="DM10" i="1" s="1"/>
  <c r="V40" i="4"/>
  <c r="CS23" i="1"/>
  <c r="CQ10" i="1"/>
  <c r="CS10" i="1" s="1"/>
  <c r="M42" i="4"/>
  <c r="AF40" i="4"/>
  <c r="AA40" i="4"/>
  <c r="AP40" i="4"/>
  <c r="Q40" i="4"/>
  <c r="O32" i="1" l="1"/>
  <c r="O63" i="1" s="1"/>
  <c r="L77" i="5"/>
  <c r="DA40" i="1"/>
  <c r="DD40" i="1"/>
  <c r="DA16" i="1"/>
  <c r="DD16" i="1"/>
  <c r="CW15" i="1"/>
  <c r="CZ15" i="1"/>
  <c r="DE29" i="1"/>
  <c r="DH29" i="1"/>
  <c r="CW28" i="1"/>
  <c r="CZ28" i="1"/>
  <c r="DE12" i="1"/>
  <c r="DH12" i="1"/>
  <c r="EG39" i="1"/>
  <c r="EJ39" i="1"/>
  <c r="EK39" i="1" s="1"/>
  <c r="DE11" i="1"/>
  <c r="DH11" i="1"/>
  <c r="DL41" i="1"/>
  <c r="DI41" i="1"/>
  <c r="DE37" i="1"/>
  <c r="DH37" i="1"/>
  <c r="DI38" i="1"/>
  <c r="DL38" i="1"/>
  <c r="AG41" i="6"/>
  <c r="CM42" i="1"/>
  <c r="CI8" i="1"/>
  <c r="CK8" i="1" s="1"/>
  <c r="CK42" i="1"/>
  <c r="M39" i="4"/>
  <c r="N42" i="4"/>
  <c r="AQ21" i="1"/>
  <c r="M77" i="5" l="1"/>
  <c r="S32" i="1"/>
  <c r="DE16" i="1"/>
  <c r="DH16" i="1"/>
  <c r="DP38" i="1"/>
  <c r="DM38" i="1"/>
  <c r="DL37" i="1"/>
  <c r="DI37" i="1"/>
  <c r="DA28" i="1"/>
  <c r="DD28" i="1"/>
  <c r="DI12" i="1"/>
  <c r="DL12" i="1"/>
  <c r="DM41" i="1"/>
  <c r="DP41" i="1"/>
  <c r="DE40" i="1"/>
  <c r="DH40" i="1"/>
  <c r="DA15" i="1"/>
  <c r="DD15" i="1"/>
  <c r="DI11" i="1"/>
  <c r="DL11" i="1"/>
  <c r="DL29" i="1"/>
  <c r="DI29" i="1"/>
  <c r="CO42" i="1"/>
  <c r="CM8" i="1"/>
  <c r="CO8" i="1" s="1"/>
  <c r="AH41" i="6"/>
  <c r="CQ42" i="1"/>
  <c r="O42" i="4"/>
  <c r="N39" i="4"/>
  <c r="Y21" i="1"/>
  <c r="AU21" i="1"/>
  <c r="AS21" i="1"/>
  <c r="S33" i="1" l="1"/>
  <c r="S63" i="1"/>
  <c r="N77" i="5"/>
  <c r="W32" i="1"/>
  <c r="DE15" i="1"/>
  <c r="DH15" i="1"/>
  <c r="DI40" i="1"/>
  <c r="DL40" i="1"/>
  <c r="DM37" i="1"/>
  <c r="DP37" i="1"/>
  <c r="DI16" i="1"/>
  <c r="DL16" i="1"/>
  <c r="DM29" i="1"/>
  <c r="DP29" i="1"/>
  <c r="DT38" i="1"/>
  <c r="DQ38" i="1"/>
  <c r="DM11" i="1"/>
  <c r="DP11" i="1"/>
  <c r="DQ41" i="1"/>
  <c r="DT41" i="1"/>
  <c r="DE28" i="1"/>
  <c r="DH28" i="1"/>
  <c r="DM12" i="1"/>
  <c r="DP12" i="1"/>
  <c r="CQ8" i="1"/>
  <c r="CS8" i="1" s="1"/>
  <c r="CS42" i="1"/>
  <c r="AI41" i="6"/>
  <c r="CU42" i="1"/>
  <c r="AY21" i="1"/>
  <c r="AW21" i="1"/>
  <c r="P42" i="4"/>
  <c r="O39" i="4"/>
  <c r="AE21" i="1"/>
  <c r="AC21" i="1"/>
  <c r="C41" i="1"/>
  <c r="G41" i="1" s="1"/>
  <c r="G21" i="1"/>
  <c r="W63" i="1" l="1"/>
  <c r="W33" i="1"/>
  <c r="O77" i="5"/>
  <c r="AA32" i="1"/>
  <c r="S9" i="1"/>
  <c r="U9" i="1" s="1"/>
  <c r="U33" i="1"/>
  <c r="DM40" i="1"/>
  <c r="DP40" i="1"/>
  <c r="DU38" i="1"/>
  <c r="DX38" i="1"/>
  <c r="DU41" i="1"/>
  <c r="DX41" i="1"/>
  <c r="DQ29" i="1"/>
  <c r="DT29" i="1"/>
  <c r="DQ37" i="1"/>
  <c r="DT37" i="1"/>
  <c r="DI28" i="1"/>
  <c r="DL28" i="1"/>
  <c r="DI15" i="1"/>
  <c r="DL15" i="1"/>
  <c r="K41" i="1"/>
  <c r="I41" i="1"/>
  <c r="DQ12" i="1"/>
  <c r="DT12" i="1"/>
  <c r="DQ11" i="1"/>
  <c r="DT11" i="1"/>
  <c r="DM16" i="1"/>
  <c r="DP16" i="1"/>
  <c r="AJ41" i="6"/>
  <c r="CY42" i="1"/>
  <c r="CU8" i="1"/>
  <c r="CW8" i="1" s="1"/>
  <c r="CW42" i="1"/>
  <c r="BC21" i="1"/>
  <c r="BA21" i="1"/>
  <c r="AI21" i="1"/>
  <c r="AK21" i="1" s="1"/>
  <c r="AG21" i="1"/>
  <c r="Q42" i="4"/>
  <c r="P39" i="4"/>
  <c r="I21" i="1"/>
  <c r="G20" i="1"/>
  <c r="C39" i="1"/>
  <c r="P77" i="5" l="1"/>
  <c r="AE32" i="1"/>
  <c r="W9" i="1"/>
  <c r="Y9" i="1" s="1"/>
  <c r="Y33" i="1"/>
  <c r="AA63" i="1"/>
  <c r="AA33" i="1"/>
  <c r="O41" i="1"/>
  <c r="Q41" i="1" s="1"/>
  <c r="M41" i="1"/>
  <c r="DU11" i="1"/>
  <c r="DX11" i="1"/>
  <c r="DM28" i="1"/>
  <c r="DP28" i="1"/>
  <c r="EB38" i="1"/>
  <c r="DY38" i="1"/>
  <c r="G39" i="1"/>
  <c r="C13" i="1"/>
  <c r="DM15" i="1"/>
  <c r="DP15" i="1"/>
  <c r="DU29" i="1"/>
  <c r="DX29" i="1"/>
  <c r="DY41" i="1"/>
  <c r="EB41" i="1"/>
  <c r="DU12" i="1"/>
  <c r="DX12" i="1"/>
  <c r="DU37" i="1"/>
  <c r="DX37" i="1"/>
  <c r="DQ40" i="1"/>
  <c r="DT40" i="1"/>
  <c r="DQ16" i="1"/>
  <c r="DT16" i="1"/>
  <c r="CY8" i="1"/>
  <c r="DA8" i="1" s="1"/>
  <c r="DA42" i="1"/>
  <c r="AK41" i="6"/>
  <c r="DC42" i="1"/>
  <c r="Q21" i="1"/>
  <c r="M21" i="1"/>
  <c r="R42" i="4"/>
  <c r="Q39" i="4"/>
  <c r="BK21" i="1"/>
  <c r="BE21" i="1"/>
  <c r="AE63" i="1" l="1"/>
  <c r="AE33" i="1"/>
  <c r="AI32" i="1"/>
  <c r="Q77" i="5"/>
  <c r="AC33" i="1"/>
  <c r="AA9" i="1"/>
  <c r="AC9" i="1" s="1"/>
  <c r="DY37" i="1"/>
  <c r="EB37" i="1"/>
  <c r="DQ28" i="1"/>
  <c r="DT28" i="1"/>
  <c r="DU16" i="1"/>
  <c r="DX16" i="1"/>
  <c r="DQ15" i="1"/>
  <c r="DT15" i="1"/>
  <c r="DY11" i="1"/>
  <c r="EB11" i="1"/>
  <c r="DY29" i="1"/>
  <c r="EB29" i="1"/>
  <c r="EC38" i="1"/>
  <c r="EF38" i="1"/>
  <c r="DY12" i="1"/>
  <c r="EB12" i="1"/>
  <c r="DU40" i="1"/>
  <c r="DX40" i="1"/>
  <c r="EC41" i="1"/>
  <c r="EF41" i="1"/>
  <c r="K39" i="1"/>
  <c r="I39" i="1"/>
  <c r="G13" i="1"/>
  <c r="I13" i="1" s="1"/>
  <c r="AL41" i="6"/>
  <c r="DG42" i="1"/>
  <c r="DE42" i="1"/>
  <c r="DC8" i="1"/>
  <c r="DE8" i="1" s="1"/>
  <c r="BO21" i="1"/>
  <c r="BM21" i="1"/>
  <c r="S42" i="4"/>
  <c r="R39" i="4"/>
  <c r="R77" i="5" l="1"/>
  <c r="AM32" i="1"/>
  <c r="AE9" i="1"/>
  <c r="AG9" i="1" s="1"/>
  <c r="AG33" i="1"/>
  <c r="AI63" i="1"/>
  <c r="AI33" i="1"/>
  <c r="DY40" i="1"/>
  <c r="EB40" i="1"/>
  <c r="EC29" i="1"/>
  <c r="EF29" i="1"/>
  <c r="DU28" i="1"/>
  <c r="DX28" i="1"/>
  <c r="EG41" i="1"/>
  <c r="EJ41" i="1"/>
  <c r="EK41" i="1" s="1"/>
  <c r="EG38" i="1"/>
  <c r="EJ38" i="1"/>
  <c r="EK38" i="1" s="1"/>
  <c r="EC11" i="1"/>
  <c r="EF11" i="1"/>
  <c r="EC37" i="1"/>
  <c r="EF37" i="1"/>
  <c r="DY16" i="1"/>
  <c r="EB16" i="1"/>
  <c r="O39" i="1"/>
  <c r="M39" i="1"/>
  <c r="K13" i="1"/>
  <c r="M13" i="1" s="1"/>
  <c r="EC12" i="1"/>
  <c r="EF12" i="1"/>
  <c r="DU15" i="1"/>
  <c r="DX15" i="1"/>
  <c r="DG8" i="1"/>
  <c r="DI8" i="1" s="1"/>
  <c r="DI42" i="1"/>
  <c r="AM41" i="6"/>
  <c r="DK42" i="1"/>
  <c r="BS21" i="1"/>
  <c r="BQ21" i="1"/>
  <c r="T42" i="4"/>
  <c r="S39" i="4"/>
  <c r="D63" i="1"/>
  <c r="H63" i="1" s="1"/>
  <c r="D62" i="1"/>
  <c r="H62" i="1" s="1"/>
  <c r="L62" i="1" s="1"/>
  <c r="P62" i="1" s="1"/>
  <c r="T62" i="1" s="1"/>
  <c r="D61" i="1"/>
  <c r="D60" i="1"/>
  <c r="D57" i="1"/>
  <c r="H57" i="1" s="1"/>
  <c r="L57" i="1" s="1"/>
  <c r="P57" i="1" s="1"/>
  <c r="T57" i="1" s="1"/>
  <c r="AB57" i="1" s="1"/>
  <c r="AF57" i="1" s="1"/>
  <c r="AJ57" i="1" s="1"/>
  <c r="AN57" i="1" s="1"/>
  <c r="AR57" i="1" s="1"/>
  <c r="AV57" i="1" s="1"/>
  <c r="AZ57" i="1" s="1"/>
  <c r="BD57" i="1" s="1"/>
  <c r="BH57" i="1" s="1"/>
  <c r="BL57" i="1" s="1"/>
  <c r="BP57" i="1" s="1"/>
  <c r="BT57" i="1" s="1"/>
  <c r="BX57" i="1" s="1"/>
  <c r="CB57" i="1" s="1"/>
  <c r="CF57" i="1" s="1"/>
  <c r="CJ57" i="1" s="1"/>
  <c r="CN57" i="1" s="1"/>
  <c r="CR57" i="1" s="1"/>
  <c r="CV57" i="1" s="1"/>
  <c r="CZ57" i="1" s="1"/>
  <c r="DD57" i="1" s="1"/>
  <c r="DH57" i="1" s="1"/>
  <c r="DL57" i="1" s="1"/>
  <c r="DP57" i="1" s="1"/>
  <c r="DT57" i="1" s="1"/>
  <c r="DX57" i="1" s="1"/>
  <c r="EB57" i="1" s="1"/>
  <c r="EF57" i="1" s="1"/>
  <c r="EJ57" i="1" s="1"/>
  <c r="D53" i="1"/>
  <c r="D52" i="1"/>
  <c r="H52" i="1" s="1"/>
  <c r="D51" i="1"/>
  <c r="D50" i="1"/>
  <c r="H50" i="1" s="1"/>
  <c r="H22" i="4"/>
  <c r="E73" i="5"/>
  <c r="F8" i="5" s="1"/>
  <c r="E72" i="5"/>
  <c r="E8" i="5" s="1"/>
  <c r="G68" i="5"/>
  <c r="F42" i="5"/>
  <c r="G8" i="5" s="1"/>
  <c r="F19" i="5"/>
  <c r="H8" i="5" s="1"/>
  <c r="H6" i="5"/>
  <c r="G6" i="5"/>
  <c r="F6" i="5"/>
  <c r="E6" i="5"/>
  <c r="J34" i="6"/>
  <c r="K32" i="6"/>
  <c r="J28" i="6"/>
  <c r="I28" i="6"/>
  <c r="K22" i="6"/>
  <c r="I22" i="6"/>
  <c r="J18" i="6"/>
  <c r="I18" i="6"/>
  <c r="J12" i="6"/>
  <c r="I12" i="6"/>
  <c r="J10" i="6"/>
  <c r="I10" i="6"/>
  <c r="J6" i="6"/>
  <c r="I6" i="6"/>
  <c r="E42" i="1"/>
  <c r="E41" i="1"/>
  <c r="E39" i="1"/>
  <c r="E35" i="1"/>
  <c r="E29" i="1"/>
  <c r="E28" i="1"/>
  <c r="E27" i="1"/>
  <c r="E25" i="1"/>
  <c r="E23" i="1"/>
  <c r="O8" i="4"/>
  <c r="N8" i="4"/>
  <c r="F10" i="4"/>
  <c r="G10" i="4" s="1"/>
  <c r="F9" i="4"/>
  <c r="G9" i="4" s="1"/>
  <c r="F8" i="4"/>
  <c r="G8" i="4" s="1"/>
  <c r="F7" i="4"/>
  <c r="G7" i="4" s="1"/>
  <c r="F6" i="4"/>
  <c r="G6" i="4" s="1"/>
  <c r="F5" i="4"/>
  <c r="G5" i="4" s="1"/>
  <c r="AQ32" i="1" l="1"/>
  <c r="S77" i="5"/>
  <c r="AK33" i="1"/>
  <c r="AI9" i="1"/>
  <c r="AK9" i="1" s="1"/>
  <c r="AM33" i="1"/>
  <c r="AM63" i="1"/>
  <c r="I32" i="6"/>
  <c r="J32" i="6"/>
  <c r="S8" i="4"/>
  <c r="L9" i="4" s="1"/>
  <c r="E61" i="1"/>
  <c r="H61" i="1"/>
  <c r="U62" i="1"/>
  <c r="L63" i="1"/>
  <c r="I63" i="1"/>
  <c r="L52" i="1"/>
  <c r="I52" i="1"/>
  <c r="EG12" i="1"/>
  <c r="EJ12" i="1"/>
  <c r="EK12" i="1" s="1"/>
  <c r="EG37" i="1"/>
  <c r="EJ37" i="1"/>
  <c r="EK37" i="1" s="1"/>
  <c r="EC16" i="1"/>
  <c r="EF16" i="1"/>
  <c r="DY15" i="1"/>
  <c r="EB15" i="1"/>
  <c r="EG29" i="1"/>
  <c r="EJ29" i="1"/>
  <c r="EK29" i="1" s="1"/>
  <c r="E53" i="1"/>
  <c r="H53" i="1"/>
  <c r="EF40" i="1"/>
  <c r="EC40" i="1"/>
  <c r="DY28" i="1"/>
  <c r="EB28" i="1"/>
  <c r="Q39" i="1"/>
  <c r="O13" i="1"/>
  <c r="Q13" i="1" s="1"/>
  <c r="L50" i="1"/>
  <c r="I50" i="1"/>
  <c r="E51" i="1"/>
  <c r="H51" i="1"/>
  <c r="E60" i="1"/>
  <c r="H60" i="1"/>
  <c r="EG11" i="1"/>
  <c r="EJ11" i="1"/>
  <c r="EK11" i="1" s="1"/>
  <c r="DM42" i="1"/>
  <c r="DK8" i="1"/>
  <c r="DM8" i="1" s="1"/>
  <c r="AN41" i="6"/>
  <c r="DO42" i="1"/>
  <c r="U42" i="4"/>
  <c r="T39" i="4"/>
  <c r="BW21" i="1"/>
  <c r="BU21" i="1"/>
  <c r="E26" i="1"/>
  <c r="K8" i="5"/>
  <c r="K9" i="5" s="1"/>
  <c r="E52" i="1"/>
  <c r="D54" i="1"/>
  <c r="AU32" i="1" l="1"/>
  <c r="T77" i="5"/>
  <c r="AQ33" i="1"/>
  <c r="AQ63" i="1"/>
  <c r="J33" i="6"/>
  <c r="J35" i="6" s="1"/>
  <c r="AM9" i="1"/>
  <c r="AO9" i="1" s="1"/>
  <c r="AO33" i="1"/>
  <c r="P52" i="1"/>
  <c r="M52" i="1"/>
  <c r="EG16" i="1"/>
  <c r="EJ16" i="1"/>
  <c r="EK16" i="1" s="1"/>
  <c r="P63" i="1"/>
  <c r="M63" i="1"/>
  <c r="L60" i="1"/>
  <c r="I60" i="1"/>
  <c r="L53" i="1"/>
  <c r="I53" i="1"/>
  <c r="AB62" i="1"/>
  <c r="Y62" i="1"/>
  <c r="P50" i="1"/>
  <c r="M50" i="1"/>
  <c r="EC15" i="1"/>
  <c r="EF15" i="1"/>
  <c r="L51" i="1"/>
  <c r="I51" i="1"/>
  <c r="EF28" i="1"/>
  <c r="EC28" i="1"/>
  <c r="L61" i="1"/>
  <c r="I61" i="1"/>
  <c r="EG40" i="1"/>
  <c r="EJ40" i="1"/>
  <c r="EK40" i="1" s="1"/>
  <c r="E54" i="1"/>
  <c r="H54" i="1"/>
  <c r="DO8" i="1"/>
  <c r="DQ8" i="1" s="1"/>
  <c r="DQ42" i="1"/>
  <c r="AO41" i="6"/>
  <c r="DS42" i="1"/>
  <c r="CE21" i="1"/>
  <c r="BY21" i="1"/>
  <c r="V42" i="4"/>
  <c r="U39" i="4"/>
  <c r="N9" i="4"/>
  <c r="O9" i="4"/>
  <c r="C8" i="1"/>
  <c r="E8" i="1" s="1"/>
  <c r="C40" i="1"/>
  <c r="C14" i="1" s="1"/>
  <c r="C38" i="1"/>
  <c r="C37" i="1"/>
  <c r="D21" i="1"/>
  <c r="D34" i="1"/>
  <c r="H34" i="1" s="1"/>
  <c r="AS33" i="1" l="1"/>
  <c r="AQ9" i="1"/>
  <c r="AS9" i="1" s="1"/>
  <c r="U77" i="5"/>
  <c r="AY32" i="1"/>
  <c r="AU33" i="1"/>
  <c r="AU63" i="1"/>
  <c r="I12" i="4"/>
  <c r="I13" i="4" s="1"/>
  <c r="D74" i="1"/>
  <c r="C33" i="1"/>
  <c r="C9" i="1" s="1"/>
  <c r="P61" i="1"/>
  <c r="M61" i="1"/>
  <c r="EG28" i="1"/>
  <c r="EJ28" i="1"/>
  <c r="EK28" i="1" s="1"/>
  <c r="P60" i="1"/>
  <c r="M60" i="1"/>
  <c r="AC62" i="1"/>
  <c r="AF62" i="1"/>
  <c r="EG15" i="1"/>
  <c r="EJ15" i="1"/>
  <c r="EK15" i="1" s="1"/>
  <c r="L54" i="1"/>
  <c r="I54" i="1"/>
  <c r="T50" i="1"/>
  <c r="Q50" i="1"/>
  <c r="T63" i="1"/>
  <c r="Q63" i="1"/>
  <c r="P53" i="1"/>
  <c r="M53" i="1"/>
  <c r="P51" i="1"/>
  <c r="M51" i="1"/>
  <c r="L34" i="1"/>
  <c r="I34" i="1"/>
  <c r="T52" i="1"/>
  <c r="Q52" i="1"/>
  <c r="AP41" i="6"/>
  <c r="DW42" i="1"/>
  <c r="DS8" i="1"/>
  <c r="DU8" i="1" s="1"/>
  <c r="DU42" i="1"/>
  <c r="CI21" i="1"/>
  <c r="CG21" i="1"/>
  <c r="W42" i="4"/>
  <c r="V39" i="4"/>
  <c r="G37" i="1"/>
  <c r="E38" i="1"/>
  <c r="G38" i="1"/>
  <c r="E40" i="1"/>
  <c r="G40" i="1"/>
  <c r="S9" i="4"/>
  <c r="E21" i="1"/>
  <c r="D49" i="1"/>
  <c r="D36" i="1"/>
  <c r="E34" i="1"/>
  <c r="D59" i="1"/>
  <c r="E50" i="1"/>
  <c r="E22" i="1"/>
  <c r="C62" i="1"/>
  <c r="E37" i="1"/>
  <c r="AW33" i="1" l="1"/>
  <c r="AU9" i="1"/>
  <c r="AW9" i="1" s="1"/>
  <c r="V77" i="5"/>
  <c r="BC32" i="1"/>
  <c r="AY63" i="1"/>
  <c r="AY33" i="1"/>
  <c r="E74" i="1"/>
  <c r="E75" i="1" s="1"/>
  <c r="E76" i="1" s="1"/>
  <c r="E88" i="1" s="1"/>
  <c r="E109" i="1" s="1"/>
  <c r="T60" i="1"/>
  <c r="Q60" i="1"/>
  <c r="U52" i="1"/>
  <c r="U63" i="1"/>
  <c r="K40" i="1"/>
  <c r="G14" i="1"/>
  <c r="I14" i="1" s="1"/>
  <c r="I40" i="1"/>
  <c r="E49" i="1"/>
  <c r="E48" i="1" s="1"/>
  <c r="H49" i="1"/>
  <c r="I37" i="1"/>
  <c r="G33" i="1"/>
  <c r="T53" i="1"/>
  <c r="Q53" i="1"/>
  <c r="T51" i="1"/>
  <c r="Q51" i="1"/>
  <c r="E59" i="1"/>
  <c r="H59" i="1"/>
  <c r="U50" i="1"/>
  <c r="AG62" i="1"/>
  <c r="AJ62" i="1"/>
  <c r="K38" i="1"/>
  <c r="I38" i="1"/>
  <c r="G12" i="1"/>
  <c r="I12" i="1" s="1"/>
  <c r="T61" i="1"/>
  <c r="Q61" i="1"/>
  <c r="P34" i="1"/>
  <c r="M34" i="1"/>
  <c r="E36" i="1"/>
  <c r="H36" i="1"/>
  <c r="P54" i="1"/>
  <c r="M54" i="1"/>
  <c r="AQ41" i="6"/>
  <c r="EA42" i="1"/>
  <c r="DY42" i="1"/>
  <c r="DW8" i="1"/>
  <c r="DY8" i="1" s="1"/>
  <c r="X42" i="4"/>
  <c r="W39" i="4"/>
  <c r="CM21" i="1"/>
  <c r="CK21" i="1"/>
  <c r="C11" i="1"/>
  <c r="C58" i="1"/>
  <c r="E33" i="1"/>
  <c r="K37" i="1"/>
  <c r="E62" i="1"/>
  <c r="G62" i="1"/>
  <c r="I62" i="1" s="1"/>
  <c r="E20" i="1"/>
  <c r="EI48" i="1"/>
  <c r="EI26" i="1"/>
  <c r="EI20" i="1"/>
  <c r="EE48" i="1"/>
  <c r="EE26" i="1"/>
  <c r="EA48" i="1"/>
  <c r="EA26" i="1"/>
  <c r="DW48" i="1"/>
  <c r="DW26" i="1"/>
  <c r="DS48" i="1"/>
  <c r="DS26" i="1"/>
  <c r="DO48" i="1"/>
  <c r="DO26" i="1"/>
  <c r="DO20" i="1"/>
  <c r="DK48" i="1"/>
  <c r="DK26" i="1"/>
  <c r="DG48" i="1"/>
  <c r="DG26" i="1"/>
  <c r="DC48" i="1"/>
  <c r="DC26" i="1"/>
  <c r="CY48" i="1"/>
  <c r="CY26" i="1"/>
  <c r="CU48" i="1"/>
  <c r="CU26" i="1"/>
  <c r="CU20" i="1"/>
  <c r="CQ48" i="1"/>
  <c r="CQ26" i="1"/>
  <c r="CM48" i="1"/>
  <c r="CM26" i="1"/>
  <c r="CI48" i="1"/>
  <c r="CI26" i="1"/>
  <c r="CI20" i="1"/>
  <c r="CE48" i="1"/>
  <c r="CE26" i="1"/>
  <c r="CE20" i="1"/>
  <c r="CA48" i="1"/>
  <c r="CA26" i="1"/>
  <c r="CA20" i="1"/>
  <c r="BW48" i="1"/>
  <c r="BW26" i="1"/>
  <c r="BW20" i="1"/>
  <c r="BS48" i="1"/>
  <c r="BS26" i="1"/>
  <c r="BS20" i="1"/>
  <c r="BO48" i="1"/>
  <c r="BO26" i="1"/>
  <c r="BO20" i="1"/>
  <c r="BK48" i="1"/>
  <c r="BK26" i="1"/>
  <c r="BK20" i="1"/>
  <c r="BG48" i="1"/>
  <c r="BG26" i="1"/>
  <c r="BG20" i="1"/>
  <c r="BC48" i="1"/>
  <c r="BC26" i="1"/>
  <c r="BC20" i="1"/>
  <c r="AY58" i="1"/>
  <c r="AY48" i="1"/>
  <c r="AY26" i="1"/>
  <c r="AY20" i="1"/>
  <c r="AU58" i="1"/>
  <c r="AU48" i="1"/>
  <c r="AU26" i="1"/>
  <c r="AU20" i="1"/>
  <c r="AQ58" i="1"/>
  <c r="AQ48" i="1"/>
  <c r="AQ26" i="1"/>
  <c r="AQ20" i="1"/>
  <c r="AM58" i="1"/>
  <c r="AM48" i="1"/>
  <c r="AM26" i="1"/>
  <c r="AM20" i="1"/>
  <c r="AI58" i="1"/>
  <c r="AI48" i="1"/>
  <c r="AI26" i="1"/>
  <c r="AI20" i="1"/>
  <c r="AE58" i="1"/>
  <c r="AE48" i="1"/>
  <c r="AE26" i="1"/>
  <c r="AE20" i="1"/>
  <c r="AA58" i="1"/>
  <c r="AA48" i="1"/>
  <c r="AA26" i="1"/>
  <c r="AA20" i="1"/>
  <c r="W58" i="1"/>
  <c r="W48" i="1"/>
  <c r="W26" i="1"/>
  <c r="W20" i="1"/>
  <c r="S58" i="1"/>
  <c r="S48" i="1"/>
  <c r="S26" i="1"/>
  <c r="S20" i="1"/>
  <c r="O48" i="1"/>
  <c r="O26" i="1"/>
  <c r="O20" i="1"/>
  <c r="K48" i="1"/>
  <c r="K26" i="1"/>
  <c r="K20" i="1"/>
  <c r="G48" i="1"/>
  <c r="G26" i="1"/>
  <c r="BC33" i="1" l="1"/>
  <c r="BC63" i="1"/>
  <c r="BC58" i="1" s="1"/>
  <c r="BG32" i="1"/>
  <c r="W77" i="5"/>
  <c r="AY9" i="1"/>
  <c r="BA9" i="1" s="1"/>
  <c r="BA33" i="1"/>
  <c r="G58" i="1"/>
  <c r="F74" i="1"/>
  <c r="F75" i="1" s="1"/>
  <c r="F76" i="1" s="1"/>
  <c r="F88" i="1" s="1"/>
  <c r="F109" i="1" s="1"/>
  <c r="E32" i="1"/>
  <c r="L49" i="1"/>
  <c r="I49" i="1"/>
  <c r="AN62" i="1"/>
  <c r="AK62" i="1"/>
  <c r="U51" i="1"/>
  <c r="U61" i="1"/>
  <c r="AB50" i="1"/>
  <c r="Y50" i="1"/>
  <c r="U53" i="1"/>
  <c r="AB52" i="1"/>
  <c r="Y52" i="1"/>
  <c r="L59" i="1"/>
  <c r="I59" i="1"/>
  <c r="AB63" i="1"/>
  <c r="Y63" i="1"/>
  <c r="T34" i="1"/>
  <c r="Q34" i="1"/>
  <c r="T54" i="1"/>
  <c r="Q54" i="1"/>
  <c r="I33" i="1"/>
  <c r="G9" i="1"/>
  <c r="I9" i="1" s="1"/>
  <c r="I36" i="1"/>
  <c r="L36" i="1"/>
  <c r="O38" i="1"/>
  <c r="K12" i="1"/>
  <c r="M12" i="1" s="1"/>
  <c r="M38" i="1"/>
  <c r="M37" i="1"/>
  <c r="K33" i="1"/>
  <c r="O40" i="1"/>
  <c r="K14" i="1"/>
  <c r="M14" i="1" s="1"/>
  <c r="M40" i="1"/>
  <c r="U60" i="1"/>
  <c r="EA8" i="1"/>
  <c r="EC8" i="1" s="1"/>
  <c r="EC42" i="1"/>
  <c r="AR41" i="6"/>
  <c r="EE42" i="1"/>
  <c r="CQ21" i="1"/>
  <c r="CO21" i="1"/>
  <c r="Y42" i="4"/>
  <c r="X39" i="4"/>
  <c r="CM20" i="1"/>
  <c r="K62" i="1"/>
  <c r="G11" i="1"/>
  <c r="I11" i="1" s="1"/>
  <c r="O37" i="1"/>
  <c r="D20" i="1"/>
  <c r="D48" i="1"/>
  <c r="H48" i="1" s="1"/>
  <c r="C26" i="1"/>
  <c r="D26" i="1" s="1"/>
  <c r="H26" i="1" s="1"/>
  <c r="E16" i="1"/>
  <c r="E15" i="1"/>
  <c r="E14" i="1"/>
  <c r="E13" i="1"/>
  <c r="C12" i="1"/>
  <c r="E12" i="1" s="1"/>
  <c r="E11" i="1"/>
  <c r="BG63" i="1" l="1"/>
  <c r="BG58" i="1" s="1"/>
  <c r="BG33" i="1"/>
  <c r="BK32" i="1"/>
  <c r="X77" i="5"/>
  <c r="BC9" i="1"/>
  <c r="BE9" i="1" s="1"/>
  <c r="BE33" i="1"/>
  <c r="G74" i="1"/>
  <c r="C6" i="1"/>
  <c r="AF63" i="1"/>
  <c r="AC63" i="1"/>
  <c r="AB61" i="1"/>
  <c r="Y61" i="1"/>
  <c r="U34" i="1"/>
  <c r="K9" i="1"/>
  <c r="M9" i="1" s="1"/>
  <c r="M33" i="1"/>
  <c r="AF52" i="1"/>
  <c r="AC52" i="1"/>
  <c r="AO62" i="1"/>
  <c r="AR62" i="1"/>
  <c r="AF50" i="1"/>
  <c r="AC50" i="1"/>
  <c r="M36" i="1"/>
  <c r="P36" i="1"/>
  <c r="P59" i="1"/>
  <c r="M59" i="1"/>
  <c r="O12" i="1"/>
  <c r="Q12" i="1" s="1"/>
  <c r="Q38" i="1"/>
  <c r="Q37" i="1"/>
  <c r="O33" i="1"/>
  <c r="AB51" i="1"/>
  <c r="Y51" i="1"/>
  <c r="AB60" i="1"/>
  <c r="Y60" i="1"/>
  <c r="U54" i="1"/>
  <c r="AB53" i="1"/>
  <c r="Y53" i="1"/>
  <c r="O14" i="1"/>
  <c r="Q14" i="1" s="1"/>
  <c r="Q40" i="1"/>
  <c r="P49" i="1"/>
  <c r="M49" i="1"/>
  <c r="K11" i="1"/>
  <c r="M11" i="1" s="1"/>
  <c r="M62" i="1"/>
  <c r="EE8" i="1"/>
  <c r="EG8" i="1" s="1"/>
  <c r="EG42" i="1"/>
  <c r="EI42" i="1"/>
  <c r="I26" i="1"/>
  <c r="L26" i="1"/>
  <c r="I48" i="1"/>
  <c r="L48" i="1"/>
  <c r="Z42" i="4"/>
  <c r="Y39" i="4"/>
  <c r="CY21" i="1"/>
  <c r="CS21" i="1"/>
  <c r="CQ20" i="1"/>
  <c r="L20" i="1"/>
  <c r="I20" i="1"/>
  <c r="O62" i="1"/>
  <c r="K58" i="1"/>
  <c r="E10" i="1"/>
  <c r="D32" i="1"/>
  <c r="H32" i="1" s="1"/>
  <c r="E17" i="1"/>
  <c r="Y77" i="5" l="1"/>
  <c r="BO32" i="1"/>
  <c r="BG9" i="1"/>
  <c r="BI9" i="1" s="1"/>
  <c r="BI33" i="1"/>
  <c r="BK63" i="1"/>
  <c r="BK58" i="1" s="1"/>
  <c r="BK33" i="1"/>
  <c r="G75" i="1"/>
  <c r="G76" i="1" s="1"/>
  <c r="G88" i="1" s="1"/>
  <c r="G109" i="1" s="1"/>
  <c r="H75" i="1"/>
  <c r="H76" i="1" s="1"/>
  <c r="H88" i="1" s="1"/>
  <c r="H109" i="1" s="1"/>
  <c r="O9" i="1"/>
  <c r="Q9" i="1" s="1"/>
  <c r="Q33" i="1"/>
  <c r="AB54" i="1"/>
  <c r="Y54" i="1"/>
  <c r="AJ50" i="1"/>
  <c r="AG50" i="1"/>
  <c r="AB34" i="1"/>
  <c r="Y34" i="1"/>
  <c r="AF61" i="1"/>
  <c r="AC61" i="1"/>
  <c r="T49" i="1"/>
  <c r="Q49" i="1"/>
  <c r="AF60" i="1"/>
  <c r="AC60" i="1"/>
  <c r="AS62" i="1"/>
  <c r="AV62" i="1"/>
  <c r="T59" i="1"/>
  <c r="Q59" i="1"/>
  <c r="AJ52" i="1"/>
  <c r="AG52" i="1"/>
  <c r="AF53" i="1"/>
  <c r="AC53" i="1"/>
  <c r="AF51" i="1"/>
  <c r="AC51" i="1"/>
  <c r="Q36" i="1"/>
  <c r="T36" i="1"/>
  <c r="AJ63" i="1"/>
  <c r="AG63" i="1"/>
  <c r="O58" i="1"/>
  <c r="O11" i="1"/>
  <c r="Q11" i="1" s="1"/>
  <c r="Q62" i="1"/>
  <c r="EK42" i="1"/>
  <c r="EI8" i="1"/>
  <c r="EK8" i="1" s="1"/>
  <c r="M26" i="1"/>
  <c r="P26" i="1"/>
  <c r="AA42" i="4"/>
  <c r="Z39" i="4"/>
  <c r="I32" i="1"/>
  <c r="L32" i="1"/>
  <c r="P20" i="1"/>
  <c r="M20" i="1"/>
  <c r="DC21" i="1"/>
  <c r="DA21" i="1"/>
  <c r="CY20" i="1"/>
  <c r="P48" i="1"/>
  <c r="M48" i="1"/>
  <c r="E63" i="1"/>
  <c r="E58" i="1" s="1"/>
  <c r="Z77" i="5" l="1"/>
  <c r="BS32" i="1"/>
  <c r="BK9" i="1"/>
  <c r="BM9" i="1" s="1"/>
  <c r="BM33" i="1"/>
  <c r="BO33" i="1"/>
  <c r="BO63" i="1"/>
  <c r="BO58" i="1" s="1"/>
  <c r="AF34" i="1"/>
  <c r="AC34" i="1"/>
  <c r="AN52" i="1"/>
  <c r="AK52" i="1"/>
  <c r="U36" i="1"/>
  <c r="U49" i="1"/>
  <c r="AN50" i="1"/>
  <c r="AK50" i="1"/>
  <c r="U59" i="1"/>
  <c r="AF54" i="1"/>
  <c r="AC54" i="1"/>
  <c r="AJ60" i="1"/>
  <c r="AG60" i="1"/>
  <c r="AN63" i="1"/>
  <c r="AK63" i="1"/>
  <c r="AJ51" i="1"/>
  <c r="AG51" i="1"/>
  <c r="AW62" i="1"/>
  <c r="AZ62" i="1"/>
  <c r="AJ61" i="1"/>
  <c r="AG61" i="1"/>
  <c r="AJ53" i="1"/>
  <c r="AG53" i="1"/>
  <c r="Q26" i="1"/>
  <c r="T26" i="1"/>
  <c r="M32" i="1"/>
  <c r="P32" i="1"/>
  <c r="Q20" i="1"/>
  <c r="T20" i="1"/>
  <c r="Q48" i="1"/>
  <c r="T48" i="1"/>
  <c r="AB42" i="4"/>
  <c r="AA39" i="4"/>
  <c r="DG21" i="1"/>
  <c r="DE21" i="1"/>
  <c r="DC20" i="1"/>
  <c r="D58" i="1"/>
  <c r="H58" i="1" s="1"/>
  <c r="E9" i="1"/>
  <c r="BO9" i="1" l="1"/>
  <c r="BQ9" i="1" s="1"/>
  <c r="BQ33" i="1"/>
  <c r="BW32" i="1"/>
  <c r="AA77" i="5"/>
  <c r="BS63" i="1"/>
  <c r="BS58" i="1" s="1"/>
  <c r="BS33" i="1"/>
  <c r="AB49" i="1"/>
  <c r="Y49" i="1"/>
  <c r="AN51" i="1"/>
  <c r="AK51" i="1"/>
  <c r="AN53" i="1"/>
  <c r="AK53" i="1"/>
  <c r="AB59" i="1"/>
  <c r="Y59" i="1"/>
  <c r="AN60" i="1"/>
  <c r="AK60" i="1"/>
  <c r="Y36" i="1"/>
  <c r="AB36" i="1"/>
  <c r="AR52" i="1"/>
  <c r="AO52" i="1"/>
  <c r="AJ54" i="1"/>
  <c r="AG54" i="1"/>
  <c r="AN61" i="1"/>
  <c r="AK61" i="1"/>
  <c r="AR63" i="1"/>
  <c r="AO63" i="1"/>
  <c r="BA62" i="1"/>
  <c r="BD62" i="1"/>
  <c r="AR50" i="1"/>
  <c r="AO50" i="1"/>
  <c r="AJ34" i="1"/>
  <c r="AG34" i="1"/>
  <c r="U26" i="1"/>
  <c r="U20" i="1"/>
  <c r="AC42" i="4"/>
  <c r="AB39" i="4"/>
  <c r="Q32" i="1"/>
  <c r="T32" i="1"/>
  <c r="U48" i="1"/>
  <c r="L58" i="1"/>
  <c r="I58" i="1"/>
  <c r="DK21" i="1"/>
  <c r="DI21" i="1"/>
  <c r="DG20" i="1"/>
  <c r="E7" i="1"/>
  <c r="AB77" i="5" l="1"/>
  <c r="CA32" i="1"/>
  <c r="BW63" i="1"/>
  <c r="BW58" i="1" s="1"/>
  <c r="BW33" i="1"/>
  <c r="BU33" i="1"/>
  <c r="BS9" i="1"/>
  <c r="BU9" i="1" s="1"/>
  <c r="E6" i="1"/>
  <c r="D6" i="1" s="1"/>
  <c r="AN54" i="1"/>
  <c r="AK54" i="1"/>
  <c r="AV52" i="1"/>
  <c r="AS52" i="1"/>
  <c r="AR53" i="1"/>
  <c r="AO53" i="1"/>
  <c r="AV63" i="1"/>
  <c r="AS63" i="1"/>
  <c r="AF36" i="1"/>
  <c r="AC36" i="1"/>
  <c r="BE62" i="1"/>
  <c r="BH62" i="1"/>
  <c r="AF59" i="1"/>
  <c r="AC59" i="1"/>
  <c r="AN34" i="1"/>
  <c r="AK34" i="1"/>
  <c r="AR51" i="1"/>
  <c r="AO51" i="1"/>
  <c r="AR61" i="1"/>
  <c r="AO61" i="1"/>
  <c r="AV50" i="1"/>
  <c r="AS50" i="1"/>
  <c r="AR60" i="1"/>
  <c r="AO60" i="1"/>
  <c r="AF49" i="1"/>
  <c r="AC49" i="1"/>
  <c r="Y26" i="1"/>
  <c r="AB26" i="1"/>
  <c r="Y20" i="1"/>
  <c r="AB20" i="1"/>
  <c r="DS21" i="1"/>
  <c r="DM21" i="1"/>
  <c r="DK20" i="1"/>
  <c r="M58" i="1"/>
  <c r="P58" i="1"/>
  <c r="Y48" i="1"/>
  <c r="AB48" i="1"/>
  <c r="AD42" i="4"/>
  <c r="AC39" i="4"/>
  <c r="U32" i="1"/>
  <c r="E57" i="1"/>
  <c r="E56" i="1" s="1"/>
  <c r="E44" i="1" s="1"/>
  <c r="C56" i="1"/>
  <c r="C44" i="1" s="1"/>
  <c r="E31" i="1"/>
  <c r="I57" i="1"/>
  <c r="BY33" i="1" l="1"/>
  <c r="BW9" i="1"/>
  <c r="BY9" i="1" s="1"/>
  <c r="CA63" i="1"/>
  <c r="CA58" i="1" s="1"/>
  <c r="CA33" i="1"/>
  <c r="AC77" i="5"/>
  <c r="CE32" i="1"/>
  <c r="D98" i="1"/>
  <c r="AV61" i="1"/>
  <c r="AS61" i="1"/>
  <c r="AZ63" i="1"/>
  <c r="AW63" i="1"/>
  <c r="AZ50" i="1"/>
  <c r="AW50" i="1"/>
  <c r="AJ59" i="1"/>
  <c r="AG59" i="1"/>
  <c r="BI62" i="1"/>
  <c r="BL62" i="1"/>
  <c r="AJ49" i="1"/>
  <c r="AG49" i="1"/>
  <c r="AZ52" i="1"/>
  <c r="AW52" i="1"/>
  <c r="AR34" i="1"/>
  <c r="AO34" i="1"/>
  <c r="AV53" i="1"/>
  <c r="AS53" i="1"/>
  <c r="AV51" i="1"/>
  <c r="AS51" i="1"/>
  <c r="AG36" i="1"/>
  <c r="AJ36" i="1"/>
  <c r="AV60" i="1"/>
  <c r="AS60" i="1"/>
  <c r="AR54" i="1"/>
  <c r="AO54" i="1"/>
  <c r="C46" i="1"/>
  <c r="C19" i="1"/>
  <c r="C72" i="1" s="1"/>
  <c r="AC26" i="1"/>
  <c r="AF26" i="1"/>
  <c r="E19" i="1"/>
  <c r="D99" i="1" s="1"/>
  <c r="AF48" i="1"/>
  <c r="AC48" i="1"/>
  <c r="DW21" i="1"/>
  <c r="DU21" i="1"/>
  <c r="DS20" i="1"/>
  <c r="AE42" i="4"/>
  <c r="AD39" i="4"/>
  <c r="Q58" i="1"/>
  <c r="T58" i="1"/>
  <c r="AF20" i="1"/>
  <c r="AC20" i="1"/>
  <c r="Y32" i="1"/>
  <c r="AB32" i="1"/>
  <c r="D56" i="1"/>
  <c r="H56" i="1" s="1"/>
  <c r="D44" i="1"/>
  <c r="G44" i="1"/>
  <c r="AD77" i="5" l="1"/>
  <c r="CI32" i="1"/>
  <c r="CA9" i="1"/>
  <c r="CC9" i="1" s="1"/>
  <c r="CC33" i="1"/>
  <c r="CE63" i="1"/>
  <c r="CE58" i="1" s="1"/>
  <c r="CE33" i="1"/>
  <c r="D112" i="1"/>
  <c r="AV54" i="1"/>
  <c r="AS54" i="1"/>
  <c r="BD50" i="1"/>
  <c r="BA50" i="1"/>
  <c r="AN49" i="1"/>
  <c r="AK49" i="1"/>
  <c r="AZ53" i="1"/>
  <c r="AW53" i="1"/>
  <c r="BM62" i="1"/>
  <c r="BP62" i="1"/>
  <c r="AZ61" i="1"/>
  <c r="AW61" i="1"/>
  <c r="AZ60" i="1"/>
  <c r="AW60" i="1"/>
  <c r="AV34" i="1"/>
  <c r="AS34" i="1"/>
  <c r="AZ51" i="1"/>
  <c r="AW51" i="1"/>
  <c r="AK36" i="1"/>
  <c r="AN36" i="1"/>
  <c r="AN59" i="1"/>
  <c r="AK59" i="1"/>
  <c r="E64" i="1"/>
  <c r="BD63" i="1"/>
  <c r="BA63" i="1"/>
  <c r="BD52" i="1"/>
  <c r="BA52" i="1"/>
  <c r="C69" i="1"/>
  <c r="C66" i="1"/>
  <c r="C71" i="1"/>
  <c r="C64" i="1"/>
  <c r="G45" i="1"/>
  <c r="C65" i="1"/>
  <c r="C67" i="1"/>
  <c r="C68" i="1"/>
  <c r="C70" i="1"/>
  <c r="I56" i="1"/>
  <c r="I44" i="1" s="1"/>
  <c r="I19" i="1" s="1"/>
  <c r="E99" i="1" s="1"/>
  <c r="L56" i="1"/>
  <c r="AG26" i="1"/>
  <c r="AJ26" i="1"/>
  <c r="D19" i="1"/>
  <c r="EA21" i="1"/>
  <c r="DY21" i="1"/>
  <c r="DW20" i="1"/>
  <c r="AF42" i="4"/>
  <c r="AE39" i="4"/>
  <c r="AF32" i="1"/>
  <c r="AC32" i="1"/>
  <c r="U58" i="1"/>
  <c r="AG48" i="1"/>
  <c r="AJ48" i="1"/>
  <c r="AG20" i="1"/>
  <c r="AJ20" i="1"/>
  <c r="E66" i="1"/>
  <c r="E69" i="1"/>
  <c r="E67" i="1"/>
  <c r="E71" i="1"/>
  <c r="E72" i="1"/>
  <c r="D72" i="1" s="1"/>
  <c r="E70" i="1"/>
  <c r="E65" i="1"/>
  <c r="E68" i="1"/>
  <c r="G19" i="1"/>
  <c r="G6" i="1" s="1"/>
  <c r="AE77" i="5" l="1"/>
  <c r="CM32" i="1"/>
  <c r="CI33" i="1"/>
  <c r="CI63" i="1"/>
  <c r="CI58" i="1" s="1"/>
  <c r="CE9" i="1"/>
  <c r="CG9" i="1" s="1"/>
  <c r="CG33" i="1"/>
  <c r="D113" i="1"/>
  <c r="D66" i="1"/>
  <c r="D64" i="1"/>
  <c r="AZ34" i="1"/>
  <c r="AW34" i="1"/>
  <c r="AR49" i="1"/>
  <c r="AO49" i="1"/>
  <c r="BH63" i="1"/>
  <c r="BE63" i="1"/>
  <c r="BD61" i="1"/>
  <c r="BA61" i="1"/>
  <c r="BQ62" i="1"/>
  <c r="BT62" i="1"/>
  <c r="BH50" i="1"/>
  <c r="BE50" i="1"/>
  <c r="BD60" i="1"/>
  <c r="BA60" i="1"/>
  <c r="BD51" i="1"/>
  <c r="BA51" i="1"/>
  <c r="BD53" i="1"/>
  <c r="BA53" i="1"/>
  <c r="AR59" i="1"/>
  <c r="AO59" i="1"/>
  <c r="BH52" i="1"/>
  <c r="BE52" i="1"/>
  <c r="AO36" i="1"/>
  <c r="AR36" i="1"/>
  <c r="AZ54" i="1"/>
  <c r="AW54" i="1"/>
  <c r="D69" i="1"/>
  <c r="D68" i="1"/>
  <c r="D71" i="1"/>
  <c r="D65" i="1"/>
  <c r="D70" i="1"/>
  <c r="D67" i="1"/>
  <c r="H44" i="1"/>
  <c r="P56" i="1"/>
  <c r="AK26" i="1"/>
  <c r="AN26" i="1"/>
  <c r="I71" i="1"/>
  <c r="I64" i="1"/>
  <c r="I67" i="1"/>
  <c r="I69" i="1"/>
  <c r="I70" i="1"/>
  <c r="I72" i="1"/>
  <c r="I68" i="1"/>
  <c r="I66" i="1"/>
  <c r="I65" i="1"/>
  <c r="AK20" i="1"/>
  <c r="AN20" i="1"/>
  <c r="AK48" i="1"/>
  <c r="AN48" i="1"/>
  <c r="AG42" i="4"/>
  <c r="AF39" i="4"/>
  <c r="AF41" i="4" s="1"/>
  <c r="AB58" i="1"/>
  <c r="Y58" i="1"/>
  <c r="EE21" i="1"/>
  <c r="EC21" i="1"/>
  <c r="EA20" i="1"/>
  <c r="AG32" i="1"/>
  <c r="AJ32" i="1"/>
  <c r="G68" i="1"/>
  <c r="G7" i="1"/>
  <c r="G64" i="1"/>
  <c r="H19" i="1"/>
  <c r="G65" i="1"/>
  <c r="G67" i="1"/>
  <c r="G69" i="1"/>
  <c r="G66" i="1"/>
  <c r="G71" i="1"/>
  <c r="G70" i="1"/>
  <c r="G72" i="1"/>
  <c r="L41" i="4"/>
  <c r="AA41" i="4"/>
  <c r="Q41" i="4"/>
  <c r="U41" i="4"/>
  <c r="AY31" i="1"/>
  <c r="CE31" i="1"/>
  <c r="R41" i="4"/>
  <c r="AE31" i="1"/>
  <c r="P41" i="4"/>
  <c r="X41" i="4"/>
  <c r="BK31" i="1"/>
  <c r="Z41" i="4"/>
  <c r="BS31" i="1"/>
  <c r="CQ31" i="1"/>
  <c r="AI31" i="1"/>
  <c r="AE41" i="4"/>
  <c r="CM31" i="1"/>
  <c r="O31" i="1"/>
  <c r="O57" i="1" s="1"/>
  <c r="O56" i="1" s="1"/>
  <c r="O44" i="1" s="1"/>
  <c r="N41" i="4"/>
  <c r="W31" i="1"/>
  <c r="AM31" i="1"/>
  <c r="BW31" i="1"/>
  <c r="AC41" i="4"/>
  <c r="V41" i="4"/>
  <c r="BC31" i="1"/>
  <c r="BC57" i="1" s="1"/>
  <c r="K31" i="1"/>
  <c r="K57" i="1" s="1"/>
  <c r="K41" i="4"/>
  <c r="T41" i="4"/>
  <c r="AU31" i="1"/>
  <c r="AU57" i="1" s="1"/>
  <c r="AD41" i="4"/>
  <c r="CI31" i="1"/>
  <c r="M41" i="4"/>
  <c r="S31" i="1"/>
  <c r="Y41" i="4"/>
  <c r="BO31" i="1"/>
  <c r="AB41" i="4"/>
  <c r="CA31" i="1"/>
  <c r="CA57" i="1" s="1"/>
  <c r="W41" i="4"/>
  <c r="BG31" i="1"/>
  <c r="BG57" i="1" s="1"/>
  <c r="BG56" i="1" s="1"/>
  <c r="O41" i="4"/>
  <c r="AA31" i="1"/>
  <c r="S41" i="4"/>
  <c r="AQ31" i="1"/>
  <c r="AQ57" i="1" s="1"/>
  <c r="CU31" i="1" l="1"/>
  <c r="CU57" i="1" s="1"/>
  <c r="CU56" i="1" s="1"/>
  <c r="CM63" i="1"/>
  <c r="CM58" i="1" s="1"/>
  <c r="CM33" i="1"/>
  <c r="CK33" i="1"/>
  <c r="CI9" i="1"/>
  <c r="CK9" i="1" s="1"/>
  <c r="CQ32" i="1"/>
  <c r="AF77" i="5"/>
  <c r="BU62" i="1"/>
  <c r="BX62" i="1"/>
  <c r="BL52" i="1"/>
  <c r="BI52" i="1"/>
  <c r="AV49" i="1"/>
  <c r="AS49" i="1"/>
  <c r="BH53" i="1"/>
  <c r="BE53" i="1"/>
  <c r="BH51" i="1"/>
  <c r="BE51" i="1"/>
  <c r="Q57" i="1"/>
  <c r="BL63" i="1"/>
  <c r="BI63" i="1"/>
  <c r="AS36" i="1"/>
  <c r="AV36" i="1"/>
  <c r="BD54" i="1"/>
  <c r="BA54" i="1"/>
  <c r="BH61" i="1"/>
  <c r="BE61" i="1"/>
  <c r="BL50" i="1"/>
  <c r="BI50" i="1"/>
  <c r="AV59" i="1"/>
  <c r="AS59" i="1"/>
  <c r="BH60" i="1"/>
  <c r="BE60" i="1"/>
  <c r="BD34" i="1"/>
  <c r="BA34" i="1"/>
  <c r="CW31" i="1"/>
  <c r="BU31" i="1"/>
  <c r="BS57" i="1"/>
  <c r="BS56" i="1" s="1"/>
  <c r="BM31" i="1"/>
  <c r="BK57" i="1"/>
  <c r="BK56" i="1" s="1"/>
  <c r="BY31" i="1"/>
  <c r="BW57" i="1"/>
  <c r="BW56" i="1" s="1"/>
  <c r="BA31" i="1"/>
  <c r="AY57" i="1"/>
  <c r="AC31" i="1"/>
  <c r="AA57" i="1"/>
  <c r="AA56" i="1" s="1"/>
  <c r="K56" i="1"/>
  <c r="M57" i="1"/>
  <c r="U31" i="1"/>
  <c r="S57" i="1"/>
  <c r="S56" i="1" s="1"/>
  <c r="BC56" i="1"/>
  <c r="BC44" i="1" s="1"/>
  <c r="BC19" i="1" s="1"/>
  <c r="BC6" i="1" s="1"/>
  <c r="BE57" i="1"/>
  <c r="CO31" i="1"/>
  <c r="CM57" i="1"/>
  <c r="CM56" i="1" s="1"/>
  <c r="CG31" i="1"/>
  <c r="CE57" i="1"/>
  <c r="CE56" i="1" s="1"/>
  <c r="AU56" i="1"/>
  <c r="AU44" i="1" s="1"/>
  <c r="AU19" i="1" s="1"/>
  <c r="AW57" i="1"/>
  <c r="AQ56" i="1"/>
  <c r="AQ44" i="1" s="1"/>
  <c r="AS57" i="1"/>
  <c r="BQ31" i="1"/>
  <c r="BO57" i="1"/>
  <c r="BO56" i="1" s="1"/>
  <c r="AG31" i="1"/>
  <c r="AE57" i="1"/>
  <c r="AE56" i="1" s="1"/>
  <c r="CS31" i="1"/>
  <c r="CQ57" i="1"/>
  <c r="CQ56" i="1" s="1"/>
  <c r="AO31" i="1"/>
  <c r="AM57" i="1"/>
  <c r="Y31" i="1"/>
  <c r="W57" i="1"/>
  <c r="W56" i="1" s="1"/>
  <c r="CK31" i="1"/>
  <c r="CI57" i="1"/>
  <c r="CI56" i="1" s="1"/>
  <c r="AK31" i="1"/>
  <c r="AI57" i="1"/>
  <c r="AI56" i="1" s="1"/>
  <c r="G46" i="1"/>
  <c r="H69" i="1"/>
  <c r="H72" i="1"/>
  <c r="H70" i="1"/>
  <c r="H71" i="1"/>
  <c r="H66" i="1"/>
  <c r="H68" i="1"/>
  <c r="H67" i="1"/>
  <c r="H64" i="1"/>
  <c r="Q56" i="1"/>
  <c r="Q44" i="1" s="1"/>
  <c r="P44" i="1" s="1"/>
  <c r="T56" i="1"/>
  <c r="AB56" i="1" s="1"/>
  <c r="AF56" i="1" s="1"/>
  <c r="AJ56" i="1" s="1"/>
  <c r="AN56" i="1" s="1"/>
  <c r="AO26" i="1"/>
  <c r="AR26" i="1"/>
  <c r="H65" i="1"/>
  <c r="AS31" i="1"/>
  <c r="AO20" i="1"/>
  <c r="AR20" i="1"/>
  <c r="AC58" i="1"/>
  <c r="AF58" i="1"/>
  <c r="BI57" i="1"/>
  <c r="BI31" i="1"/>
  <c r="AR48" i="1"/>
  <c r="AO48" i="1"/>
  <c r="M31" i="1"/>
  <c r="O19" i="1"/>
  <c r="Q31" i="1"/>
  <c r="BE31" i="1"/>
  <c r="CA56" i="1"/>
  <c r="CC31" i="1"/>
  <c r="EG21" i="1"/>
  <c r="EE20" i="1"/>
  <c r="AK32" i="1"/>
  <c r="AN32" i="1"/>
  <c r="AW31" i="1"/>
  <c r="AH42" i="4"/>
  <c r="AG39" i="4"/>
  <c r="AG41" i="4" s="1"/>
  <c r="I7" i="1"/>
  <c r="I6" i="1" s="1"/>
  <c r="CQ33" i="1" l="1"/>
  <c r="CQ63" i="1"/>
  <c r="CQ58" i="1" s="1"/>
  <c r="CM9" i="1"/>
  <c r="CO9" i="1" s="1"/>
  <c r="CO33" i="1"/>
  <c r="AG77" i="5"/>
  <c r="CU32" i="1"/>
  <c r="R109" i="1"/>
  <c r="R85" i="1"/>
  <c r="R106" i="1" s="1"/>
  <c r="R82" i="1"/>
  <c r="R103" i="1" s="1"/>
  <c r="R86" i="1"/>
  <c r="R107" i="1" s="1"/>
  <c r="R100" i="1"/>
  <c r="R87" i="1"/>
  <c r="R108" i="1" s="1"/>
  <c r="R84" i="1"/>
  <c r="R105" i="1" s="1"/>
  <c r="R81" i="1"/>
  <c r="R102" i="1" s="1"/>
  <c r="R80" i="1"/>
  <c r="R101" i="1" s="1"/>
  <c r="R83" i="1"/>
  <c r="R104" i="1" s="1"/>
  <c r="AU7" i="1"/>
  <c r="AW7" i="1" s="1"/>
  <c r="AU6" i="1"/>
  <c r="AU46" i="1" s="1"/>
  <c r="E98" i="1"/>
  <c r="E112" i="1" s="1"/>
  <c r="E113" i="1" s="1"/>
  <c r="H6" i="1"/>
  <c r="O71" i="1"/>
  <c r="O6" i="1"/>
  <c r="O46" i="1" s="1"/>
  <c r="CW57" i="1"/>
  <c r="BC64" i="1"/>
  <c r="BC46" i="1"/>
  <c r="BL61" i="1"/>
  <c r="BI61" i="1"/>
  <c r="BP63" i="1"/>
  <c r="BM63" i="1"/>
  <c r="AZ59" i="1"/>
  <c r="AW59" i="1"/>
  <c r="AZ49" i="1"/>
  <c r="AW49" i="1"/>
  <c r="BH54" i="1"/>
  <c r="BE54" i="1"/>
  <c r="BL51" i="1"/>
  <c r="BI51" i="1"/>
  <c r="BP52" i="1"/>
  <c r="BM52" i="1"/>
  <c r="BL53" i="1"/>
  <c r="BI53" i="1"/>
  <c r="BP50" i="1"/>
  <c r="BM50" i="1"/>
  <c r="AW36" i="1"/>
  <c r="AZ36" i="1"/>
  <c r="BY62" i="1"/>
  <c r="CB62" i="1"/>
  <c r="BL60" i="1"/>
  <c r="BI60" i="1"/>
  <c r="AU45" i="1"/>
  <c r="BH34" i="1"/>
  <c r="BE34" i="1"/>
  <c r="AY56" i="1"/>
  <c r="AY44" i="1" s="1"/>
  <c r="BA57" i="1"/>
  <c r="K44" i="1"/>
  <c r="M56" i="1"/>
  <c r="M44" i="1" s="1"/>
  <c r="M19" i="1" s="1"/>
  <c r="F99" i="1" s="1"/>
  <c r="AQ19" i="1"/>
  <c r="AM56" i="1"/>
  <c r="AM44" i="1" s="1"/>
  <c r="AO57" i="1"/>
  <c r="G47" i="1"/>
  <c r="AU68" i="1"/>
  <c r="BM57" i="1"/>
  <c r="AU70" i="1"/>
  <c r="BC71" i="1"/>
  <c r="Q19" i="1"/>
  <c r="G99" i="1" s="1"/>
  <c r="BC67" i="1"/>
  <c r="AS26" i="1"/>
  <c r="AV26" i="1"/>
  <c r="BC68" i="1"/>
  <c r="AR56" i="1"/>
  <c r="O67" i="1"/>
  <c r="BC72" i="1"/>
  <c r="BC7" i="1"/>
  <c r="BE7" i="1" s="1"/>
  <c r="AU71" i="1"/>
  <c r="BC69" i="1"/>
  <c r="AU72" i="1"/>
  <c r="BC66" i="1"/>
  <c r="BC65" i="1"/>
  <c r="AU64" i="1"/>
  <c r="BC70" i="1"/>
  <c r="O72" i="1"/>
  <c r="O66" i="1"/>
  <c r="O7" i="1"/>
  <c r="Q7" i="1" s="1"/>
  <c r="O70" i="1"/>
  <c r="AU69" i="1"/>
  <c r="CA44" i="1"/>
  <c r="O64" i="1"/>
  <c r="AI42" i="4"/>
  <c r="AH39" i="4"/>
  <c r="AH41" i="4" s="1"/>
  <c r="CY31" i="1"/>
  <c r="O68" i="1"/>
  <c r="O69" i="1"/>
  <c r="AU66" i="1"/>
  <c r="AS20" i="1"/>
  <c r="AV20" i="1"/>
  <c r="AV48" i="1"/>
  <c r="AS48" i="1"/>
  <c r="O65" i="1"/>
  <c r="AU67" i="1"/>
  <c r="BG44" i="1"/>
  <c r="AU65" i="1"/>
  <c r="AO32" i="1"/>
  <c r="AR32" i="1"/>
  <c r="CC57" i="1"/>
  <c r="AG58" i="1"/>
  <c r="AJ58" i="1"/>
  <c r="CU63" i="1" l="1"/>
  <c r="CU58" i="1" s="1"/>
  <c r="CU44" i="1" s="1"/>
  <c r="CU33" i="1"/>
  <c r="CY32" i="1"/>
  <c r="AH77" i="5"/>
  <c r="CQ9" i="1"/>
  <c r="CS9" i="1" s="1"/>
  <c r="CS33" i="1"/>
  <c r="BE6" i="1"/>
  <c r="BD6" i="1" s="1"/>
  <c r="AQ67" i="1"/>
  <c r="AQ6" i="1"/>
  <c r="AQ46" i="1" s="1"/>
  <c r="AU47" i="1" s="1"/>
  <c r="Q6" i="1"/>
  <c r="P6" i="1" s="1"/>
  <c r="AW6" i="1"/>
  <c r="AV6" i="1" s="1"/>
  <c r="M72" i="1"/>
  <c r="AQ70" i="1"/>
  <c r="AQ65" i="1"/>
  <c r="M66" i="1"/>
  <c r="Q71" i="1"/>
  <c r="P71" i="1" s="1"/>
  <c r="M64" i="1"/>
  <c r="BP51" i="1"/>
  <c r="BM51" i="1"/>
  <c r="M71" i="1"/>
  <c r="BT50" i="1"/>
  <c r="BQ50" i="1"/>
  <c r="BL54" i="1"/>
  <c r="BI54" i="1"/>
  <c r="BT63" i="1"/>
  <c r="BQ63" i="1"/>
  <c r="M67" i="1"/>
  <c r="BP60" i="1"/>
  <c r="BM60" i="1"/>
  <c r="BL34" i="1"/>
  <c r="BI34" i="1"/>
  <c r="BD59" i="1"/>
  <c r="BA59" i="1"/>
  <c r="M70" i="1"/>
  <c r="M68" i="1"/>
  <c r="CC62" i="1"/>
  <c r="CF62" i="1"/>
  <c r="BP53" i="1"/>
  <c r="BM53" i="1"/>
  <c r="BP61" i="1"/>
  <c r="BM61" i="1"/>
  <c r="M65" i="1"/>
  <c r="BA36" i="1"/>
  <c r="BD36" i="1"/>
  <c r="BT52" i="1"/>
  <c r="BQ52" i="1"/>
  <c r="BD49" i="1"/>
  <c r="BA49" i="1"/>
  <c r="AQ45" i="1"/>
  <c r="AM19" i="1"/>
  <c r="AM6" i="1" s="1"/>
  <c r="AQ71" i="1"/>
  <c r="M69" i="1"/>
  <c r="AQ66" i="1"/>
  <c r="AQ64" i="1"/>
  <c r="AQ68" i="1"/>
  <c r="BC45" i="1"/>
  <c r="AY19" i="1"/>
  <c r="AY6" i="1" s="1"/>
  <c r="AQ69" i="1"/>
  <c r="AQ72" i="1"/>
  <c r="L44" i="1"/>
  <c r="DA31" i="1"/>
  <c r="CY57" i="1"/>
  <c r="AO56" i="1"/>
  <c r="AQ7" i="1"/>
  <c r="AS7" i="1" s="1"/>
  <c r="K45" i="1"/>
  <c r="K19" i="1"/>
  <c r="O45" i="1"/>
  <c r="AY45" i="1"/>
  <c r="BQ57" i="1"/>
  <c r="CA19" i="1"/>
  <c r="BG19" i="1"/>
  <c r="BG45" i="1"/>
  <c r="Q70" i="1"/>
  <c r="Q65" i="1"/>
  <c r="P65" i="1" s="1"/>
  <c r="Q64" i="1"/>
  <c r="P64" i="1" s="1"/>
  <c r="P19" i="1"/>
  <c r="Q69" i="1"/>
  <c r="P69" i="1" s="1"/>
  <c r="Q68" i="1"/>
  <c r="P68" i="1" s="1"/>
  <c r="Q72" i="1"/>
  <c r="P72" i="1" s="1"/>
  <c r="Q67" i="1"/>
  <c r="P67" i="1" s="1"/>
  <c r="Q66" i="1"/>
  <c r="P66" i="1" s="1"/>
  <c r="AS56" i="1"/>
  <c r="AV56" i="1"/>
  <c r="AW26" i="1"/>
  <c r="AZ26" i="1"/>
  <c r="AJ42" i="4"/>
  <c r="AI39" i="4"/>
  <c r="AI41" i="4" s="1"/>
  <c r="DC31" i="1"/>
  <c r="AS32" i="1"/>
  <c r="AV32" i="1"/>
  <c r="AW20" i="1"/>
  <c r="AZ20" i="1"/>
  <c r="BK44" i="1"/>
  <c r="AN58" i="1"/>
  <c r="AK58" i="1"/>
  <c r="CG57" i="1"/>
  <c r="AZ48" i="1"/>
  <c r="AW48" i="1"/>
  <c r="BU57" i="1"/>
  <c r="DC32" i="1" l="1"/>
  <c r="AI77" i="5"/>
  <c r="CY63" i="1"/>
  <c r="CY58" i="1" s="1"/>
  <c r="CY33" i="1"/>
  <c r="CW33" i="1"/>
  <c r="CU9" i="1"/>
  <c r="CW9" i="1" s="1"/>
  <c r="P70" i="1"/>
  <c r="G98" i="1"/>
  <c r="G112" i="1" s="1"/>
  <c r="O98" i="1"/>
  <c r="AS6" i="1"/>
  <c r="N98" i="1" s="1"/>
  <c r="BG64" i="1"/>
  <c r="BG6" i="1"/>
  <c r="BG46" i="1" s="1"/>
  <c r="BG47" i="1" s="1"/>
  <c r="CA6" i="1"/>
  <c r="CA46" i="1" s="1"/>
  <c r="Q98" i="1"/>
  <c r="L19" i="1"/>
  <c r="K6" i="1"/>
  <c r="BE36" i="1"/>
  <c r="BH36" i="1"/>
  <c r="CA65" i="1"/>
  <c r="BT60" i="1"/>
  <c r="BQ60" i="1"/>
  <c r="BX50" i="1"/>
  <c r="BU50" i="1"/>
  <c r="BP34" i="1"/>
  <c r="BM34" i="1"/>
  <c r="BX52" i="1"/>
  <c r="BU52" i="1"/>
  <c r="BP54" i="1"/>
  <c r="BM54" i="1"/>
  <c r="BH49" i="1"/>
  <c r="BE49" i="1"/>
  <c r="BT61" i="1"/>
  <c r="BQ61" i="1"/>
  <c r="BT51" i="1"/>
  <c r="BQ51" i="1"/>
  <c r="BT53" i="1"/>
  <c r="BQ53" i="1"/>
  <c r="CG62" i="1"/>
  <c r="CJ62" i="1"/>
  <c r="BH59" i="1"/>
  <c r="BE59" i="1"/>
  <c r="BX63" i="1"/>
  <c r="BU63" i="1"/>
  <c r="AY71" i="1"/>
  <c r="AY68" i="1"/>
  <c r="AY66" i="1"/>
  <c r="AY64" i="1"/>
  <c r="AY72" i="1"/>
  <c r="AY7" i="1"/>
  <c r="BA7" i="1" s="1"/>
  <c r="AY70" i="1"/>
  <c r="AY46" i="1"/>
  <c r="AY65" i="1"/>
  <c r="AY67" i="1"/>
  <c r="AY69" i="1"/>
  <c r="DE31" i="1"/>
  <c r="DC57" i="1"/>
  <c r="K72" i="1"/>
  <c r="L72" i="1" s="1"/>
  <c r="K66" i="1"/>
  <c r="L66" i="1" s="1"/>
  <c r="K7" i="1"/>
  <c r="M7" i="1" s="1"/>
  <c r="K70" i="1"/>
  <c r="K71" i="1"/>
  <c r="L71" i="1" s="1"/>
  <c r="K69" i="1"/>
  <c r="L69" i="1" s="1"/>
  <c r="K68" i="1"/>
  <c r="L68" i="1" s="1"/>
  <c r="K64" i="1"/>
  <c r="L64" i="1" s="1"/>
  <c r="K67" i="1"/>
  <c r="L67" i="1" s="1"/>
  <c r="K65" i="1"/>
  <c r="L65" i="1" s="1"/>
  <c r="CA71" i="1"/>
  <c r="AM71" i="1"/>
  <c r="AM69" i="1"/>
  <c r="AM65" i="1"/>
  <c r="AM64" i="1"/>
  <c r="AM68" i="1"/>
  <c r="AM72" i="1"/>
  <c r="AM70" i="1"/>
  <c r="AM66" i="1"/>
  <c r="AM67" i="1"/>
  <c r="AM46" i="1"/>
  <c r="AQ47" i="1" s="1"/>
  <c r="AM7" i="1"/>
  <c r="AO7" i="1" s="1"/>
  <c r="CY56" i="1"/>
  <c r="CY44" i="1" s="1"/>
  <c r="DA57" i="1"/>
  <c r="CA70" i="1"/>
  <c r="CA68" i="1"/>
  <c r="CA7" i="1"/>
  <c r="CC7" i="1" s="1"/>
  <c r="CA69" i="1"/>
  <c r="CA64" i="1"/>
  <c r="CA66" i="1"/>
  <c r="CA67" i="1"/>
  <c r="CA72" i="1"/>
  <c r="BG69" i="1"/>
  <c r="BG72" i="1"/>
  <c r="BG71" i="1"/>
  <c r="BG68" i="1"/>
  <c r="BG66" i="1"/>
  <c r="BG7" i="1"/>
  <c r="BI7" i="1" s="1"/>
  <c r="BG65" i="1"/>
  <c r="BG70" i="1"/>
  <c r="BG67" i="1"/>
  <c r="CU19" i="1"/>
  <c r="BK19" i="1"/>
  <c r="BK45" i="1"/>
  <c r="BA26" i="1"/>
  <c r="BD26" i="1"/>
  <c r="AZ56" i="1"/>
  <c r="AW56" i="1"/>
  <c r="CE44" i="1"/>
  <c r="AK42" i="4"/>
  <c r="AJ39" i="4"/>
  <c r="AJ41" i="4" s="1"/>
  <c r="DG31" i="1"/>
  <c r="BO44" i="1"/>
  <c r="AO58" i="1"/>
  <c r="AO44" i="1" s="1"/>
  <c r="AR58" i="1"/>
  <c r="BA20" i="1"/>
  <c r="BD20" i="1"/>
  <c r="AW32" i="1"/>
  <c r="AZ32" i="1"/>
  <c r="BA48" i="1"/>
  <c r="BD48" i="1"/>
  <c r="CK57" i="1"/>
  <c r="CY9" i="1" l="1"/>
  <c r="DA9" i="1" s="1"/>
  <c r="DA33" i="1"/>
  <c r="DG32" i="1"/>
  <c r="AJ77" i="5"/>
  <c r="DC33" i="1"/>
  <c r="DC63" i="1"/>
  <c r="DC58" i="1" s="1"/>
  <c r="L70" i="1"/>
  <c r="AR6" i="1"/>
  <c r="BI6" i="1"/>
  <c r="R98" i="1" s="1"/>
  <c r="CU6" i="1"/>
  <c r="CU46" i="1" s="1"/>
  <c r="CC6" i="1"/>
  <c r="CB6" i="1" s="1"/>
  <c r="BA6" i="1"/>
  <c r="AZ6" i="1" s="1"/>
  <c r="BK64" i="1"/>
  <c r="BK6" i="1"/>
  <c r="BK46" i="1" s="1"/>
  <c r="BK47" i="1" s="1"/>
  <c r="M6" i="1"/>
  <c r="L6" i="1" s="1"/>
  <c r="AO6" i="1"/>
  <c r="AN6" i="1" s="1"/>
  <c r="K46" i="1"/>
  <c r="O47" i="1" s="1"/>
  <c r="CU7" i="1"/>
  <c r="CW7" i="1" s="1"/>
  <c r="CU70" i="1"/>
  <c r="BT54" i="1"/>
  <c r="BQ54" i="1"/>
  <c r="BX51" i="1"/>
  <c r="BU51" i="1"/>
  <c r="BX61" i="1"/>
  <c r="BU61" i="1"/>
  <c r="BL59" i="1"/>
  <c r="BI59" i="1"/>
  <c r="BX60" i="1"/>
  <c r="BU60" i="1"/>
  <c r="CK62" i="1"/>
  <c r="CN62" i="1"/>
  <c r="CU71" i="1"/>
  <c r="BL49" i="1"/>
  <c r="BI49" i="1"/>
  <c r="BT34" i="1"/>
  <c r="BQ34" i="1"/>
  <c r="CB50" i="1"/>
  <c r="BY50" i="1"/>
  <c r="CB52" i="1"/>
  <c r="BY52" i="1"/>
  <c r="CU68" i="1"/>
  <c r="CB63" i="1"/>
  <c r="BY63" i="1"/>
  <c r="BI36" i="1"/>
  <c r="BL36" i="1"/>
  <c r="BX53" i="1"/>
  <c r="BU53" i="1"/>
  <c r="DC56" i="1"/>
  <c r="DC44" i="1" s="1"/>
  <c r="DE57" i="1"/>
  <c r="CU69" i="1"/>
  <c r="BK7" i="1"/>
  <c r="BM7" i="1" s="1"/>
  <c r="CU72" i="1"/>
  <c r="CU64" i="1"/>
  <c r="BK66" i="1"/>
  <c r="DI31" i="1"/>
  <c r="DG57" i="1"/>
  <c r="CU65" i="1"/>
  <c r="BC47" i="1"/>
  <c r="AY47" i="1"/>
  <c r="CU67" i="1"/>
  <c r="CU66" i="1"/>
  <c r="BK69" i="1"/>
  <c r="BK72" i="1"/>
  <c r="CY19" i="1"/>
  <c r="CY45" i="1"/>
  <c r="CE19" i="1"/>
  <c r="CE45" i="1"/>
  <c r="BO19" i="1"/>
  <c r="BO6" i="1" s="1"/>
  <c r="BO45" i="1"/>
  <c r="BK71" i="1"/>
  <c r="BK70" i="1"/>
  <c r="BK65" i="1"/>
  <c r="BK67" i="1"/>
  <c r="BK68" i="1"/>
  <c r="BA56" i="1"/>
  <c r="BD56" i="1"/>
  <c r="BE26" i="1"/>
  <c r="BH26" i="1"/>
  <c r="CO57" i="1"/>
  <c r="CI44" i="1"/>
  <c r="CI45" i="1" s="1"/>
  <c r="AN44" i="1"/>
  <c r="AO19" i="1"/>
  <c r="M99" i="1" s="1"/>
  <c r="BY57" i="1"/>
  <c r="BS44" i="1"/>
  <c r="BS45" i="1" s="1"/>
  <c r="BH48" i="1"/>
  <c r="BE48" i="1"/>
  <c r="AS58" i="1"/>
  <c r="AS44" i="1" s="1"/>
  <c r="AV58" i="1"/>
  <c r="AL42" i="4"/>
  <c r="AK39" i="4"/>
  <c r="AK41" i="4" s="1"/>
  <c r="DK31" i="1"/>
  <c r="BA32" i="1"/>
  <c r="BD32" i="1"/>
  <c r="BE20" i="1"/>
  <c r="BH20" i="1"/>
  <c r="DG33" i="1" l="1"/>
  <c r="DG63" i="1"/>
  <c r="DG58" i="1" s="1"/>
  <c r="DE33" i="1"/>
  <c r="DC9" i="1"/>
  <c r="DE9" i="1" s="1"/>
  <c r="DK32" i="1"/>
  <c r="AK77" i="5"/>
  <c r="E17" i="9"/>
  <c r="E30" i="9" s="1"/>
  <c r="BH6" i="1"/>
  <c r="K47" i="1"/>
  <c r="P98" i="1"/>
  <c r="W98" i="1"/>
  <c r="CY64" i="1"/>
  <c r="CY6" i="1"/>
  <c r="CY46" i="1" s="1"/>
  <c r="CY47" i="1" s="1"/>
  <c r="CW6" i="1"/>
  <c r="CV6" i="1" s="1"/>
  <c r="F98" i="1"/>
  <c r="F112" i="1" s="1"/>
  <c r="CE72" i="1"/>
  <c r="CE6" i="1"/>
  <c r="CE46" i="1" s="1"/>
  <c r="CE47" i="1" s="1"/>
  <c r="M98" i="1"/>
  <c r="BM6" i="1"/>
  <c r="BL6" i="1" s="1"/>
  <c r="CF63" i="1"/>
  <c r="CC63" i="1"/>
  <c r="BP49" i="1"/>
  <c r="BM49" i="1"/>
  <c r="BP59" i="1"/>
  <c r="BM59" i="1"/>
  <c r="CF52" i="1"/>
  <c r="CC52" i="1"/>
  <c r="CO62" i="1"/>
  <c r="CR62" i="1"/>
  <c r="CE70" i="1"/>
  <c r="CB53" i="1"/>
  <c r="BY53" i="1"/>
  <c r="CB61" i="1"/>
  <c r="BY61" i="1"/>
  <c r="BM36" i="1"/>
  <c r="BP36" i="1"/>
  <c r="CF50" i="1"/>
  <c r="CC50" i="1"/>
  <c r="CB51" i="1"/>
  <c r="BY51" i="1"/>
  <c r="CE66" i="1"/>
  <c r="BX34" i="1"/>
  <c r="BU34" i="1"/>
  <c r="CB60" i="1"/>
  <c r="BY60" i="1"/>
  <c r="BX54" i="1"/>
  <c r="BU54" i="1"/>
  <c r="DG56" i="1"/>
  <c r="DG44" i="1" s="1"/>
  <c r="DG45" i="1" s="1"/>
  <c r="DI57" i="1"/>
  <c r="DM31" i="1"/>
  <c r="DK57" i="1"/>
  <c r="DK56" i="1" s="1"/>
  <c r="CY69" i="1"/>
  <c r="CY67" i="1"/>
  <c r="CY66" i="1"/>
  <c r="CY71" i="1"/>
  <c r="CY68" i="1"/>
  <c r="CY70" i="1"/>
  <c r="CY65" i="1"/>
  <c r="CY72" i="1"/>
  <c r="CY7" i="1"/>
  <c r="DA7" i="1" s="1"/>
  <c r="CE69" i="1"/>
  <c r="CE64" i="1"/>
  <c r="CE65" i="1"/>
  <c r="CE67" i="1"/>
  <c r="CE7" i="1"/>
  <c r="CG7" i="1" s="1"/>
  <c r="CE71" i="1"/>
  <c r="CE68" i="1"/>
  <c r="BO71" i="1"/>
  <c r="BO70" i="1"/>
  <c r="BO67" i="1"/>
  <c r="BO68" i="1"/>
  <c r="BO65" i="1"/>
  <c r="BO66" i="1"/>
  <c r="DC19" i="1"/>
  <c r="DC45" i="1"/>
  <c r="CI19" i="1"/>
  <c r="BS19" i="1"/>
  <c r="BO46" i="1"/>
  <c r="BO69" i="1"/>
  <c r="BO64" i="1"/>
  <c r="BO7" i="1"/>
  <c r="BQ7" i="1" s="1"/>
  <c r="BO72" i="1"/>
  <c r="BE56" i="1"/>
  <c r="BH56" i="1"/>
  <c r="BI26" i="1"/>
  <c r="BL26" i="1"/>
  <c r="AO72" i="1"/>
  <c r="AN72" i="1" s="1"/>
  <c r="AO69" i="1"/>
  <c r="AN69" i="1" s="1"/>
  <c r="AO67" i="1"/>
  <c r="AN67" i="1" s="1"/>
  <c r="AO68" i="1"/>
  <c r="AN68" i="1" s="1"/>
  <c r="AO64" i="1"/>
  <c r="AN64" i="1" s="1"/>
  <c r="AO71" i="1"/>
  <c r="AN71" i="1" s="1"/>
  <c r="AO65" i="1"/>
  <c r="AN65" i="1" s="1"/>
  <c r="AO70" i="1"/>
  <c r="AN70" i="1" s="1"/>
  <c r="AO66" i="1"/>
  <c r="AN66" i="1" s="1"/>
  <c r="AN19" i="1"/>
  <c r="CM44" i="1"/>
  <c r="CM45" i="1" s="1"/>
  <c r="AW58" i="1"/>
  <c r="AW44" i="1" s="1"/>
  <c r="AZ58" i="1"/>
  <c r="CS57" i="1"/>
  <c r="AM42" i="4"/>
  <c r="AL39" i="4"/>
  <c r="AL41" i="4" s="1"/>
  <c r="DO31" i="1"/>
  <c r="DO57" i="1" s="1"/>
  <c r="DO56" i="1" s="1"/>
  <c r="AR44" i="1"/>
  <c r="AS19" i="1"/>
  <c r="N99" i="1" s="1"/>
  <c r="N112" i="1" s="1"/>
  <c r="BE32" i="1"/>
  <c r="BH32" i="1"/>
  <c r="BI20" i="1"/>
  <c r="BL20" i="1"/>
  <c r="BL48" i="1"/>
  <c r="BI48" i="1"/>
  <c r="BW44" i="1"/>
  <c r="BW45" i="1" s="1"/>
  <c r="J41" i="4"/>
  <c r="DK63" i="1" l="1"/>
  <c r="DK58" i="1" s="1"/>
  <c r="DK33" i="1"/>
  <c r="DO32" i="1"/>
  <c r="AL77" i="5"/>
  <c r="DG9" i="1"/>
  <c r="DI9" i="1" s="1"/>
  <c r="DI33" i="1"/>
  <c r="M112" i="1"/>
  <c r="BS68" i="1"/>
  <c r="BS6" i="1"/>
  <c r="BS46" i="1" s="1"/>
  <c r="BS47" i="1" s="1"/>
  <c r="CI69" i="1"/>
  <c r="CI6" i="1"/>
  <c r="CI46" i="1" s="1"/>
  <c r="CI47" i="1" s="1"/>
  <c r="AB98" i="1"/>
  <c r="BQ6" i="1"/>
  <c r="BP6" i="1" s="1"/>
  <c r="CG6" i="1"/>
  <c r="X98" i="1" s="1"/>
  <c r="S98" i="1"/>
  <c r="DA6" i="1"/>
  <c r="AC98" i="1" s="1"/>
  <c r="DC68" i="1"/>
  <c r="DC6" i="1"/>
  <c r="DC46" i="1" s="1"/>
  <c r="DC47" i="1" s="1"/>
  <c r="CJ52" i="1"/>
  <c r="CG52" i="1"/>
  <c r="CF51" i="1"/>
  <c r="CC51" i="1"/>
  <c r="BT59" i="1"/>
  <c r="BQ59" i="1"/>
  <c r="DC70" i="1"/>
  <c r="CJ50" i="1"/>
  <c r="CG50" i="1"/>
  <c r="BT49" i="1"/>
  <c r="BQ49" i="1"/>
  <c r="CB54" i="1"/>
  <c r="BY54" i="1"/>
  <c r="BQ36" i="1"/>
  <c r="BT36" i="1"/>
  <c r="CS62" i="1"/>
  <c r="CV62" i="1"/>
  <c r="CF60" i="1"/>
  <c r="CC60" i="1"/>
  <c r="CF61" i="1"/>
  <c r="CC61" i="1"/>
  <c r="CB34" i="1"/>
  <c r="BY34" i="1"/>
  <c r="DC71" i="1"/>
  <c r="CF53" i="1"/>
  <c r="CC53" i="1"/>
  <c r="CJ63" i="1"/>
  <c r="CG63" i="1"/>
  <c r="BS67" i="1"/>
  <c r="BS7" i="1"/>
  <c r="BU7" i="1" s="1"/>
  <c r="BS72" i="1"/>
  <c r="BS65" i="1"/>
  <c r="DM57" i="1"/>
  <c r="BS66" i="1"/>
  <c r="BS71" i="1"/>
  <c r="DC67" i="1"/>
  <c r="DC66" i="1"/>
  <c r="DC65" i="1"/>
  <c r="DC72" i="1"/>
  <c r="DC64" i="1"/>
  <c r="CI65" i="1"/>
  <c r="CI71" i="1"/>
  <c r="CI64" i="1"/>
  <c r="CI66" i="1"/>
  <c r="CI7" i="1"/>
  <c r="CK7" i="1" s="1"/>
  <c r="CI70" i="1"/>
  <c r="CI68" i="1"/>
  <c r="CI72" i="1"/>
  <c r="CI67" i="1"/>
  <c r="BS64" i="1"/>
  <c r="BS70" i="1"/>
  <c r="BS69" i="1"/>
  <c r="DG19" i="1"/>
  <c r="DC69" i="1"/>
  <c r="DC7" i="1"/>
  <c r="DE7" i="1" s="1"/>
  <c r="CM19" i="1"/>
  <c r="BW19" i="1"/>
  <c r="CA45" i="1"/>
  <c r="BO47" i="1"/>
  <c r="BM26" i="1"/>
  <c r="BP26" i="1"/>
  <c r="BL56" i="1"/>
  <c r="BI56" i="1"/>
  <c r="BI32" i="1"/>
  <c r="BL32" i="1"/>
  <c r="AV44" i="1"/>
  <c r="AW19" i="1"/>
  <c r="O99" i="1" s="1"/>
  <c r="O112" i="1" s="1"/>
  <c r="DK44" i="1"/>
  <c r="DK45" i="1" s="1"/>
  <c r="CQ44" i="1"/>
  <c r="CQ45" i="1" s="1"/>
  <c r="BM20" i="1"/>
  <c r="BP20" i="1"/>
  <c r="BP48" i="1"/>
  <c r="BM48" i="1"/>
  <c r="BA58" i="1"/>
  <c r="BA44" i="1" s="1"/>
  <c r="BD58" i="1"/>
  <c r="DQ31" i="1"/>
  <c r="AS68" i="1"/>
  <c r="AR68" i="1" s="1"/>
  <c r="AS65" i="1"/>
  <c r="AR65" i="1" s="1"/>
  <c r="AS70" i="1"/>
  <c r="AR70" i="1" s="1"/>
  <c r="AS64" i="1"/>
  <c r="AR64" i="1" s="1"/>
  <c r="AS72" i="1"/>
  <c r="AR72" i="1" s="1"/>
  <c r="AS69" i="1"/>
  <c r="AR69" i="1" s="1"/>
  <c r="AS71" i="1"/>
  <c r="AR71" i="1" s="1"/>
  <c r="AS67" i="1"/>
  <c r="AR67" i="1" s="1"/>
  <c r="AS66" i="1"/>
  <c r="AR66" i="1" s="1"/>
  <c r="AR19" i="1"/>
  <c r="AN42" i="4"/>
  <c r="AM39" i="4"/>
  <c r="AM41" i="4" s="1"/>
  <c r="DS31" i="1"/>
  <c r="DO63" i="1" l="1"/>
  <c r="DO58" i="1" s="1"/>
  <c r="DO33" i="1"/>
  <c r="AM77" i="5"/>
  <c r="DS32" i="1"/>
  <c r="DM33" i="1"/>
  <c r="DK9" i="1"/>
  <c r="DM9" i="1" s="1"/>
  <c r="T98" i="1"/>
  <c r="CZ6" i="1"/>
  <c r="CF6" i="1"/>
  <c r="F113" i="1"/>
  <c r="DE6" i="1"/>
  <c r="DD6" i="1" s="1"/>
  <c r="CK6" i="1"/>
  <c r="CJ6" i="1" s="1"/>
  <c r="CM65" i="1"/>
  <c r="CM6" i="1"/>
  <c r="CM46" i="1" s="1"/>
  <c r="CM47" i="1" s="1"/>
  <c r="BU6" i="1"/>
  <c r="U98" i="1" s="1"/>
  <c r="DG67" i="1"/>
  <c r="DG6" i="1"/>
  <c r="DG46" i="1" s="1"/>
  <c r="DG47" i="1" s="1"/>
  <c r="BW6" i="1"/>
  <c r="BW46" i="1" s="1"/>
  <c r="CA47" i="1" s="1"/>
  <c r="BW66" i="1"/>
  <c r="BW71" i="1"/>
  <c r="BW69" i="1"/>
  <c r="BW68" i="1"/>
  <c r="DG64" i="1"/>
  <c r="CJ61" i="1"/>
  <c r="CG61" i="1"/>
  <c r="CJ60" i="1"/>
  <c r="CG60" i="1"/>
  <c r="CW62" i="1"/>
  <c r="CZ62" i="1"/>
  <c r="CJ51" i="1"/>
  <c r="CG51" i="1"/>
  <c r="BU36" i="1"/>
  <c r="BX36" i="1"/>
  <c r="CN63" i="1"/>
  <c r="CK63" i="1"/>
  <c r="CF34" i="1"/>
  <c r="CC34" i="1"/>
  <c r="CF54" i="1"/>
  <c r="CC54" i="1"/>
  <c r="CJ53" i="1"/>
  <c r="CG53" i="1"/>
  <c r="BX59" i="1"/>
  <c r="BU59" i="1"/>
  <c r="BX49" i="1"/>
  <c r="BU49" i="1"/>
  <c r="BW67" i="1"/>
  <c r="CN50" i="1"/>
  <c r="CK50" i="1"/>
  <c r="CN52" i="1"/>
  <c r="CK52" i="1"/>
  <c r="CM68" i="1"/>
  <c r="CM7" i="1"/>
  <c r="CO7" i="1" s="1"/>
  <c r="CM66" i="1"/>
  <c r="DU31" i="1"/>
  <c r="DS57" i="1"/>
  <c r="DS56" i="1" s="1"/>
  <c r="CM69" i="1"/>
  <c r="DG72" i="1"/>
  <c r="DG69" i="1"/>
  <c r="DG66" i="1"/>
  <c r="DG65" i="1"/>
  <c r="CM67" i="1"/>
  <c r="CM70" i="1"/>
  <c r="CM71" i="1"/>
  <c r="CM72" i="1"/>
  <c r="CM64" i="1"/>
  <c r="BW64" i="1"/>
  <c r="BW7" i="1"/>
  <c r="BY7" i="1" s="1"/>
  <c r="BW70" i="1"/>
  <c r="BW72" i="1"/>
  <c r="BW65" i="1"/>
  <c r="DK19" i="1"/>
  <c r="DG7" i="1"/>
  <c r="DI7" i="1" s="1"/>
  <c r="DG68" i="1"/>
  <c r="DG71" i="1"/>
  <c r="DG70" i="1"/>
  <c r="CQ19" i="1"/>
  <c r="CU45" i="1"/>
  <c r="BP56" i="1"/>
  <c r="BM56" i="1"/>
  <c r="BT26" i="1"/>
  <c r="BQ26" i="1"/>
  <c r="BM32" i="1"/>
  <c r="BP32" i="1"/>
  <c r="DQ57" i="1"/>
  <c r="BE58" i="1"/>
  <c r="BE44" i="1" s="1"/>
  <c r="BH58" i="1"/>
  <c r="BQ48" i="1"/>
  <c r="BT48" i="1"/>
  <c r="BQ20" i="1"/>
  <c r="BT20" i="1"/>
  <c r="AW64" i="1"/>
  <c r="AV64" i="1" s="1"/>
  <c r="AW65" i="1"/>
  <c r="AV65" i="1" s="1"/>
  <c r="AW67" i="1"/>
  <c r="AV67" i="1" s="1"/>
  <c r="AW70" i="1"/>
  <c r="AV70" i="1" s="1"/>
  <c r="AW66" i="1"/>
  <c r="AV66" i="1" s="1"/>
  <c r="AW69" i="1"/>
  <c r="AV69" i="1" s="1"/>
  <c r="AW71" i="1"/>
  <c r="AV71" i="1" s="1"/>
  <c r="AW72" i="1"/>
  <c r="AV72" i="1" s="1"/>
  <c r="AW68" i="1"/>
  <c r="AV68" i="1" s="1"/>
  <c r="AV19" i="1"/>
  <c r="AO42" i="4"/>
  <c r="AN39" i="4"/>
  <c r="AN41" i="4" s="1"/>
  <c r="DW31" i="1"/>
  <c r="AZ44" i="1"/>
  <c r="BA19" i="1"/>
  <c r="P99" i="1" s="1"/>
  <c r="P112" i="1" s="1"/>
  <c r="DS63" i="1" l="1"/>
  <c r="DS58" i="1" s="1"/>
  <c r="DS33" i="1"/>
  <c r="DO9" i="1"/>
  <c r="DQ9" i="1" s="1"/>
  <c r="DQ33" i="1"/>
  <c r="AN77" i="5"/>
  <c r="DW32" i="1"/>
  <c r="BT6" i="1"/>
  <c r="AD98" i="1"/>
  <c r="Y98" i="1"/>
  <c r="G113" i="1"/>
  <c r="BY6" i="1"/>
  <c r="BX6" i="1" s="1"/>
  <c r="BW47" i="1"/>
  <c r="DK6" i="1"/>
  <c r="DI6" i="1"/>
  <c r="DH6" i="1" s="1"/>
  <c r="CQ68" i="1"/>
  <c r="CQ6" i="1"/>
  <c r="CQ46" i="1" s="1"/>
  <c r="CU47" i="1" s="1"/>
  <c r="CO6" i="1"/>
  <c r="CN6" i="1" s="1"/>
  <c r="CB59" i="1"/>
  <c r="BY59" i="1"/>
  <c r="CR63" i="1"/>
  <c r="CO63" i="1"/>
  <c r="CJ54" i="1"/>
  <c r="CG54" i="1"/>
  <c r="CJ34" i="1"/>
  <c r="CG34" i="1"/>
  <c r="CR50" i="1"/>
  <c r="CO50" i="1"/>
  <c r="DA62" i="1"/>
  <c r="DD62" i="1"/>
  <c r="CN53" i="1"/>
  <c r="CK53" i="1"/>
  <c r="BY36" i="1"/>
  <c r="CB36" i="1"/>
  <c r="CN60" i="1"/>
  <c r="CK60" i="1"/>
  <c r="CR52" i="1"/>
  <c r="CO52" i="1"/>
  <c r="CB49" i="1"/>
  <c r="BY49" i="1"/>
  <c r="CN51" i="1"/>
  <c r="CK51" i="1"/>
  <c r="CN61" i="1"/>
  <c r="CK61" i="1"/>
  <c r="DY31" i="1"/>
  <c r="DW57" i="1"/>
  <c r="DW56" i="1" s="1"/>
  <c r="DK72" i="1"/>
  <c r="DK70" i="1"/>
  <c r="DK67" i="1"/>
  <c r="DK69" i="1"/>
  <c r="DK65" i="1"/>
  <c r="DK71" i="1"/>
  <c r="DK7" i="1"/>
  <c r="DM7" i="1" s="1"/>
  <c r="DK68" i="1"/>
  <c r="DK66" i="1"/>
  <c r="DK64" i="1"/>
  <c r="CQ69" i="1"/>
  <c r="CQ66" i="1"/>
  <c r="CQ65" i="1"/>
  <c r="CQ71" i="1"/>
  <c r="CQ67" i="1"/>
  <c r="CQ70" i="1"/>
  <c r="CQ64" i="1"/>
  <c r="CQ72" i="1"/>
  <c r="CQ7" i="1"/>
  <c r="CS7" i="1" s="1"/>
  <c r="BX26" i="1"/>
  <c r="BU26" i="1"/>
  <c r="BT56" i="1"/>
  <c r="BQ56" i="1"/>
  <c r="BU20" i="1"/>
  <c r="BX20" i="1"/>
  <c r="BQ32" i="1"/>
  <c r="BT32" i="1"/>
  <c r="BA71" i="1"/>
  <c r="AZ71" i="1" s="1"/>
  <c r="BA70" i="1"/>
  <c r="AZ70" i="1" s="1"/>
  <c r="BA72" i="1"/>
  <c r="AZ72" i="1" s="1"/>
  <c r="BA67" i="1"/>
  <c r="AZ67" i="1" s="1"/>
  <c r="BA69" i="1"/>
  <c r="AZ69" i="1" s="1"/>
  <c r="BA66" i="1"/>
  <c r="AZ66" i="1" s="1"/>
  <c r="BA68" i="1"/>
  <c r="AZ68" i="1" s="1"/>
  <c r="BA64" i="1"/>
  <c r="AZ64" i="1" s="1"/>
  <c r="BA65" i="1"/>
  <c r="AZ65" i="1" s="1"/>
  <c r="AZ19" i="1"/>
  <c r="BD44" i="1"/>
  <c r="BE19" i="1"/>
  <c r="Q99" i="1" s="1"/>
  <c r="Q112" i="1" s="1"/>
  <c r="DO44" i="1"/>
  <c r="BX48" i="1"/>
  <c r="BU48" i="1"/>
  <c r="BI58" i="1"/>
  <c r="BI44" i="1" s="1"/>
  <c r="BL58" i="1"/>
  <c r="AP42" i="4"/>
  <c r="AO39" i="4"/>
  <c r="AO41" i="4" s="1"/>
  <c r="EA31" i="1"/>
  <c r="DU57" i="1"/>
  <c r="AO77" i="5" l="1"/>
  <c r="EA32" i="1"/>
  <c r="DU33" i="1"/>
  <c r="DS9" i="1"/>
  <c r="DU9" i="1" s="1"/>
  <c r="DW63" i="1"/>
  <c r="DW58" i="1" s="1"/>
  <c r="DW33" i="1"/>
  <c r="V98" i="1"/>
  <c r="Z98" i="1"/>
  <c r="CS6" i="1"/>
  <c r="CR6" i="1" s="1"/>
  <c r="DK46" i="1"/>
  <c r="DK47" i="1" s="1"/>
  <c r="AE98" i="1"/>
  <c r="DM6" i="1"/>
  <c r="DL6" i="1" s="1"/>
  <c r="CR61" i="1"/>
  <c r="CO61" i="1"/>
  <c r="CV50" i="1"/>
  <c r="CS50" i="1"/>
  <c r="CV52" i="1"/>
  <c r="CS52" i="1"/>
  <c r="CR53" i="1"/>
  <c r="CO53" i="1"/>
  <c r="CN54" i="1"/>
  <c r="CK54" i="1"/>
  <c r="CR60" i="1"/>
  <c r="CO60" i="1"/>
  <c r="CR51" i="1"/>
  <c r="CO51" i="1"/>
  <c r="CC36" i="1"/>
  <c r="CF36" i="1"/>
  <c r="CF49" i="1"/>
  <c r="CC49" i="1"/>
  <c r="CN34" i="1"/>
  <c r="CK34" i="1"/>
  <c r="CV63" i="1"/>
  <c r="CS63" i="1"/>
  <c r="DE62" i="1"/>
  <c r="DH62" i="1"/>
  <c r="CF59" i="1"/>
  <c r="CC59" i="1"/>
  <c r="EC31" i="1"/>
  <c r="EA57" i="1"/>
  <c r="EA56" i="1" s="1"/>
  <c r="CQ47" i="1"/>
  <c r="DO19" i="1"/>
  <c r="DO45" i="1"/>
  <c r="BX56" i="1"/>
  <c r="BU56" i="1"/>
  <c r="BY26" i="1"/>
  <c r="CB26" i="1"/>
  <c r="BM58" i="1"/>
  <c r="BM44" i="1" s="1"/>
  <c r="BP58" i="1"/>
  <c r="CB48" i="1"/>
  <c r="BY48" i="1"/>
  <c r="DY57" i="1"/>
  <c r="BH44" i="1"/>
  <c r="BI19" i="1"/>
  <c r="R99" i="1" s="1"/>
  <c r="R112" i="1" s="1"/>
  <c r="BY20" i="1"/>
  <c r="CB20" i="1"/>
  <c r="DS44" i="1"/>
  <c r="BE66" i="1"/>
  <c r="BD66" i="1" s="1"/>
  <c r="BE64" i="1"/>
  <c r="BD64" i="1" s="1"/>
  <c r="BE65" i="1"/>
  <c r="BD65" i="1" s="1"/>
  <c r="BE71" i="1"/>
  <c r="BD71" i="1" s="1"/>
  <c r="BE67" i="1"/>
  <c r="BD67" i="1" s="1"/>
  <c r="BE70" i="1"/>
  <c r="BD70" i="1" s="1"/>
  <c r="BE69" i="1"/>
  <c r="BD69" i="1" s="1"/>
  <c r="BE72" i="1"/>
  <c r="BD72" i="1" s="1"/>
  <c r="BE68" i="1"/>
  <c r="BD68" i="1" s="1"/>
  <c r="BD19" i="1"/>
  <c r="AQ42" i="4"/>
  <c r="AP39" i="4"/>
  <c r="AP41" i="4" s="1"/>
  <c r="EE31" i="1"/>
  <c r="BU32" i="1"/>
  <c r="BX32" i="1"/>
  <c r="DW9" i="1" l="1"/>
  <c r="DY9" i="1" s="1"/>
  <c r="DY33" i="1"/>
  <c r="AP77" i="5"/>
  <c r="EE32" i="1"/>
  <c r="EA63" i="1"/>
  <c r="EA58" i="1" s="1"/>
  <c r="EA33" i="1"/>
  <c r="AA98" i="1"/>
  <c r="AF98" i="1"/>
  <c r="DO68" i="1"/>
  <c r="DO6" i="1"/>
  <c r="DO72" i="1"/>
  <c r="CR34" i="1"/>
  <c r="CO34" i="1"/>
  <c r="CV51" i="1"/>
  <c r="CS51" i="1"/>
  <c r="CZ52" i="1"/>
  <c r="CW52" i="1"/>
  <c r="CJ49" i="1"/>
  <c r="CG49" i="1"/>
  <c r="DO7" i="1"/>
  <c r="DQ7" i="1" s="1"/>
  <c r="CZ50" i="1"/>
  <c r="CW50" i="1"/>
  <c r="DO65" i="1"/>
  <c r="CG36" i="1"/>
  <c r="CJ36" i="1"/>
  <c r="CR54" i="1"/>
  <c r="CO54" i="1"/>
  <c r="CV53" i="1"/>
  <c r="CS53" i="1"/>
  <c r="CJ59" i="1"/>
  <c r="CG59" i="1"/>
  <c r="DI62" i="1"/>
  <c r="DL62" i="1"/>
  <c r="CV60" i="1"/>
  <c r="CS60" i="1"/>
  <c r="DO64" i="1"/>
  <c r="CZ63" i="1"/>
  <c r="CW63" i="1"/>
  <c r="CV61" i="1"/>
  <c r="CS61" i="1"/>
  <c r="DO70" i="1"/>
  <c r="DO67" i="1"/>
  <c r="DO69" i="1"/>
  <c r="EG31" i="1"/>
  <c r="EE57" i="1"/>
  <c r="EE56" i="1" s="1"/>
  <c r="DO66" i="1"/>
  <c r="DO71" i="1"/>
  <c r="DS19" i="1"/>
  <c r="DS6" i="1" s="1"/>
  <c r="DS45" i="1"/>
  <c r="CC26" i="1"/>
  <c r="CF26" i="1"/>
  <c r="CB56" i="1"/>
  <c r="BY56" i="1"/>
  <c r="BY32" i="1"/>
  <c r="CB32" i="1"/>
  <c r="BI71" i="1"/>
  <c r="BH71" i="1" s="1"/>
  <c r="BI67" i="1"/>
  <c r="BH67" i="1" s="1"/>
  <c r="BI68" i="1"/>
  <c r="BH68" i="1" s="1"/>
  <c r="BI70" i="1"/>
  <c r="BH70" i="1" s="1"/>
  <c r="BI64" i="1"/>
  <c r="BH64" i="1" s="1"/>
  <c r="BI72" i="1"/>
  <c r="BH72" i="1" s="1"/>
  <c r="BI65" i="1"/>
  <c r="BH65" i="1" s="1"/>
  <c r="BI66" i="1"/>
  <c r="BH66" i="1" s="1"/>
  <c r="BI69" i="1"/>
  <c r="BH69" i="1" s="1"/>
  <c r="BH19" i="1"/>
  <c r="BQ58" i="1"/>
  <c r="BQ44" i="1" s="1"/>
  <c r="BT58" i="1"/>
  <c r="EC57" i="1"/>
  <c r="CC48" i="1"/>
  <c r="CF48" i="1"/>
  <c r="BL44" i="1"/>
  <c r="BM19" i="1"/>
  <c r="S99" i="1" s="1"/>
  <c r="S112" i="1" s="1"/>
  <c r="CC20" i="1"/>
  <c r="CF20" i="1"/>
  <c r="AQ39" i="4"/>
  <c r="AQ41" i="4" s="1"/>
  <c r="EI31" i="1"/>
  <c r="EI57" i="1" s="1"/>
  <c r="EI56" i="1" s="1"/>
  <c r="DW44" i="1"/>
  <c r="DW45" i="1" s="1"/>
  <c r="EA9" i="1" l="1"/>
  <c r="EC9" i="1" s="1"/>
  <c r="EC33" i="1"/>
  <c r="EI32" i="1"/>
  <c r="EE63" i="1"/>
  <c r="EE58" i="1" s="1"/>
  <c r="EE33" i="1"/>
  <c r="DQ6" i="1"/>
  <c r="DP6" i="1" s="1"/>
  <c r="DO46" i="1"/>
  <c r="DO47" i="1" s="1"/>
  <c r="DM62" i="1"/>
  <c r="DP62" i="1"/>
  <c r="CV54" i="1"/>
  <c r="CS54" i="1"/>
  <c r="CZ61" i="1"/>
  <c r="CW61" i="1"/>
  <c r="CK36" i="1"/>
  <c r="CN36" i="1"/>
  <c r="CN49" i="1"/>
  <c r="CK49" i="1"/>
  <c r="DD63" i="1"/>
  <c r="DA63" i="1"/>
  <c r="CN59" i="1"/>
  <c r="CK59" i="1"/>
  <c r="DD52" i="1"/>
  <c r="DA52" i="1"/>
  <c r="CZ53" i="1"/>
  <c r="CW53" i="1"/>
  <c r="DD50" i="1"/>
  <c r="DA50" i="1"/>
  <c r="CZ51" i="1"/>
  <c r="CW51" i="1"/>
  <c r="DS65" i="1"/>
  <c r="DS70" i="1"/>
  <c r="CZ60" i="1"/>
  <c r="CW60" i="1"/>
  <c r="CV34" i="1"/>
  <c r="CS34" i="1"/>
  <c r="DS69" i="1"/>
  <c r="DS72" i="1"/>
  <c r="DS68" i="1"/>
  <c r="DS66" i="1"/>
  <c r="DS67" i="1"/>
  <c r="DS7" i="1"/>
  <c r="DU7" i="1" s="1"/>
  <c r="DS71" i="1"/>
  <c r="DS64" i="1"/>
  <c r="DW19" i="1"/>
  <c r="DS46" i="1"/>
  <c r="CF56" i="1"/>
  <c r="CC56" i="1"/>
  <c r="CJ26" i="1"/>
  <c r="CG26" i="1"/>
  <c r="EK31" i="1"/>
  <c r="EA44" i="1"/>
  <c r="CG20" i="1"/>
  <c r="CJ20" i="1"/>
  <c r="CJ48" i="1"/>
  <c r="CG48" i="1"/>
  <c r="EG57" i="1"/>
  <c r="BP44" i="1"/>
  <c r="BQ19" i="1"/>
  <c r="T99" i="1" s="1"/>
  <c r="T112" i="1" s="1"/>
  <c r="CC32" i="1"/>
  <c r="CF32" i="1"/>
  <c r="BM66" i="1"/>
  <c r="BL66" i="1" s="1"/>
  <c r="BM64" i="1"/>
  <c r="BL64" i="1" s="1"/>
  <c r="BM71" i="1"/>
  <c r="BL71" i="1" s="1"/>
  <c r="BM65" i="1"/>
  <c r="BL65" i="1" s="1"/>
  <c r="BM67" i="1"/>
  <c r="BL67" i="1" s="1"/>
  <c r="BM70" i="1"/>
  <c r="BL70" i="1" s="1"/>
  <c r="BM72" i="1"/>
  <c r="BL72" i="1" s="1"/>
  <c r="BM69" i="1"/>
  <c r="BL69" i="1" s="1"/>
  <c r="BM68" i="1"/>
  <c r="BL68" i="1" s="1"/>
  <c r="BL19" i="1"/>
  <c r="BU58" i="1"/>
  <c r="BU44" i="1" s="1"/>
  <c r="BX58" i="1"/>
  <c r="EE9" i="1" l="1"/>
  <c r="EG9" i="1" s="1"/>
  <c r="EG33" i="1"/>
  <c r="EI63" i="1"/>
  <c r="EI58" i="1" s="1"/>
  <c r="EI33" i="1"/>
  <c r="DU6" i="1"/>
  <c r="DT6" i="1" s="1"/>
  <c r="AG98" i="1"/>
  <c r="DS47" i="1"/>
  <c r="DW67" i="1"/>
  <c r="DW6" i="1"/>
  <c r="DW7" i="1"/>
  <c r="DY7" i="1" s="1"/>
  <c r="CO36" i="1"/>
  <c r="CR36" i="1"/>
  <c r="DH52" i="1"/>
  <c r="DE52" i="1"/>
  <c r="DD51" i="1"/>
  <c r="DA51" i="1"/>
  <c r="CR59" i="1"/>
  <c r="CO59" i="1"/>
  <c r="DD61" i="1"/>
  <c r="DA61" i="1"/>
  <c r="CZ34" i="1"/>
  <c r="CW34" i="1"/>
  <c r="DH50" i="1"/>
  <c r="DE50" i="1"/>
  <c r="DH63" i="1"/>
  <c r="DE63" i="1"/>
  <c r="CZ54" i="1"/>
  <c r="CW54" i="1"/>
  <c r="DQ62" i="1"/>
  <c r="DT62" i="1"/>
  <c r="DD60" i="1"/>
  <c r="DA60" i="1"/>
  <c r="DD53" i="1"/>
  <c r="DA53" i="1"/>
  <c r="CR49" i="1"/>
  <c r="CO49" i="1"/>
  <c r="DW68" i="1"/>
  <c r="DW69" i="1"/>
  <c r="DW65" i="1"/>
  <c r="DW70" i="1"/>
  <c r="DW71" i="1"/>
  <c r="DW72" i="1"/>
  <c r="DW66" i="1"/>
  <c r="DW64" i="1"/>
  <c r="EA19" i="1"/>
  <c r="EA45" i="1"/>
  <c r="CN26" i="1"/>
  <c r="CK26" i="1"/>
  <c r="CJ56" i="1"/>
  <c r="CG56" i="1"/>
  <c r="BQ70" i="1"/>
  <c r="BP70" i="1" s="1"/>
  <c r="BQ72" i="1"/>
  <c r="BP72" i="1" s="1"/>
  <c r="BQ69" i="1"/>
  <c r="BP69" i="1" s="1"/>
  <c r="BQ68" i="1"/>
  <c r="BP68" i="1" s="1"/>
  <c r="BQ66" i="1"/>
  <c r="BP66" i="1" s="1"/>
  <c r="BQ71" i="1"/>
  <c r="BP71" i="1" s="1"/>
  <c r="BQ67" i="1"/>
  <c r="BP67" i="1" s="1"/>
  <c r="BQ64" i="1"/>
  <c r="BP64" i="1" s="1"/>
  <c r="BQ65" i="1"/>
  <c r="BP65" i="1" s="1"/>
  <c r="BP19" i="1"/>
  <c r="CK20" i="1"/>
  <c r="CN20" i="1"/>
  <c r="BT44" i="1"/>
  <c r="BU19" i="1"/>
  <c r="U99" i="1" s="1"/>
  <c r="U112" i="1" s="1"/>
  <c r="EK57" i="1"/>
  <c r="BY58" i="1"/>
  <c r="BY44" i="1" s="1"/>
  <c r="CB58" i="1"/>
  <c r="EE44" i="1"/>
  <c r="CK48" i="1"/>
  <c r="CN48" i="1"/>
  <c r="CG32" i="1"/>
  <c r="CJ32" i="1"/>
  <c r="EI9" i="1" l="1"/>
  <c r="EK9" i="1" s="1"/>
  <c r="EK33" i="1"/>
  <c r="AH98" i="1"/>
  <c r="DY6" i="1"/>
  <c r="AI98" i="1" s="1"/>
  <c r="EA69" i="1"/>
  <c r="EA6" i="1"/>
  <c r="EA72" i="1"/>
  <c r="DH53" i="1"/>
  <c r="DE53" i="1"/>
  <c r="DH51" i="1"/>
  <c r="DE51" i="1"/>
  <c r="DD54" i="1"/>
  <c r="DA54" i="1"/>
  <c r="DL63" i="1"/>
  <c r="DI63" i="1"/>
  <c r="DH61" i="1"/>
  <c r="DE61" i="1"/>
  <c r="DL52" i="1"/>
  <c r="DI52" i="1"/>
  <c r="CV49" i="1"/>
  <c r="CS49" i="1"/>
  <c r="CS36" i="1"/>
  <c r="CV36" i="1"/>
  <c r="DD34" i="1"/>
  <c r="DA34" i="1"/>
  <c r="DH60" i="1"/>
  <c r="DE60" i="1"/>
  <c r="DU62" i="1"/>
  <c r="DX62" i="1"/>
  <c r="DL50" i="1"/>
  <c r="DI50" i="1"/>
  <c r="CV59" i="1"/>
  <c r="CS59" i="1"/>
  <c r="EA65" i="1"/>
  <c r="EA7" i="1"/>
  <c r="EC7" i="1" s="1"/>
  <c r="EA64" i="1"/>
  <c r="EA70" i="1"/>
  <c r="EA67" i="1"/>
  <c r="EA71" i="1"/>
  <c r="EA66" i="1"/>
  <c r="EA68" i="1"/>
  <c r="DW46" i="1"/>
  <c r="DW47" i="1" s="1"/>
  <c r="EE19" i="1"/>
  <c r="EE45" i="1"/>
  <c r="CN56" i="1"/>
  <c r="CK56" i="1"/>
  <c r="CR26" i="1"/>
  <c r="CO26" i="1"/>
  <c r="CC58" i="1"/>
  <c r="CC44" i="1" s="1"/>
  <c r="CF58" i="1"/>
  <c r="CO20" i="1"/>
  <c r="CR20" i="1"/>
  <c r="BU72" i="1"/>
  <c r="BT72" i="1" s="1"/>
  <c r="BU69" i="1"/>
  <c r="BT69" i="1" s="1"/>
  <c r="BU70" i="1"/>
  <c r="BT70" i="1" s="1"/>
  <c r="BU66" i="1"/>
  <c r="BT66" i="1" s="1"/>
  <c r="BU68" i="1"/>
  <c r="BT68" i="1" s="1"/>
  <c r="BU67" i="1"/>
  <c r="BT67" i="1" s="1"/>
  <c r="BU64" i="1"/>
  <c r="BT64" i="1" s="1"/>
  <c r="BU65" i="1"/>
  <c r="BT65" i="1" s="1"/>
  <c r="BU71" i="1"/>
  <c r="BT71" i="1" s="1"/>
  <c r="BT19" i="1"/>
  <c r="BX44" i="1"/>
  <c r="BY19" i="1"/>
  <c r="V99" i="1" s="1"/>
  <c r="V112" i="1" s="1"/>
  <c r="CK32" i="1"/>
  <c r="CN32" i="1"/>
  <c r="CR48" i="1"/>
  <c r="CO48" i="1"/>
  <c r="EI44" i="1"/>
  <c r="EI45" i="1" s="1"/>
  <c r="DX6" i="1" l="1"/>
  <c r="EE65" i="1"/>
  <c r="EE6" i="1"/>
  <c r="EE46" i="1" s="1"/>
  <c r="EC6" i="1"/>
  <c r="EB6" i="1" s="1"/>
  <c r="CZ59" i="1"/>
  <c r="CW59" i="1"/>
  <c r="DP52" i="1"/>
  <c r="DM52" i="1"/>
  <c r="DH54" i="1"/>
  <c r="DE54" i="1"/>
  <c r="DY62" i="1"/>
  <c r="EB62" i="1"/>
  <c r="DL51" i="1"/>
  <c r="DI51" i="1"/>
  <c r="DH34" i="1"/>
  <c r="DE34" i="1"/>
  <c r="DP50" i="1"/>
  <c r="DM50" i="1"/>
  <c r="CW36" i="1"/>
  <c r="CZ36" i="1"/>
  <c r="DL61" i="1"/>
  <c r="DI61" i="1"/>
  <c r="DP63" i="1"/>
  <c r="DM63" i="1"/>
  <c r="DL60" i="1"/>
  <c r="DI60" i="1"/>
  <c r="CZ49" i="1"/>
  <c r="CW49" i="1"/>
  <c r="DL53" i="1"/>
  <c r="DI53" i="1"/>
  <c r="H16" i="9"/>
  <c r="EE71" i="1"/>
  <c r="EE64" i="1"/>
  <c r="EA46" i="1"/>
  <c r="EA47" i="1" s="1"/>
  <c r="EE68" i="1"/>
  <c r="EE72" i="1"/>
  <c r="EE66" i="1"/>
  <c r="EE67" i="1"/>
  <c r="EE7" i="1"/>
  <c r="EG7" i="1" s="1"/>
  <c r="EE69" i="1"/>
  <c r="EE70" i="1"/>
  <c r="EI19" i="1"/>
  <c r="CS26" i="1"/>
  <c r="CV26" i="1"/>
  <c r="CR56" i="1"/>
  <c r="CO56" i="1"/>
  <c r="CG58" i="1"/>
  <c r="CG44" i="1" s="1"/>
  <c r="CJ58" i="1"/>
  <c r="CO32" i="1"/>
  <c r="CR32" i="1"/>
  <c r="CS48" i="1"/>
  <c r="CV48" i="1"/>
  <c r="CB44" i="1"/>
  <c r="CC19" i="1"/>
  <c r="W99" i="1" s="1"/>
  <c r="W112" i="1" s="1"/>
  <c r="BY68" i="1"/>
  <c r="BX68" i="1" s="1"/>
  <c r="BY67" i="1"/>
  <c r="BX67" i="1" s="1"/>
  <c r="BY64" i="1"/>
  <c r="BX64" i="1" s="1"/>
  <c r="BY72" i="1"/>
  <c r="BX72" i="1" s="1"/>
  <c r="BY69" i="1"/>
  <c r="BX69" i="1" s="1"/>
  <c r="BY66" i="1"/>
  <c r="BX66" i="1" s="1"/>
  <c r="BY71" i="1"/>
  <c r="BX71" i="1" s="1"/>
  <c r="BY65" i="1"/>
  <c r="BX65" i="1" s="1"/>
  <c r="BY70" i="1"/>
  <c r="BX70" i="1" s="1"/>
  <c r="BX19" i="1"/>
  <c r="CS20" i="1"/>
  <c r="CV20" i="1"/>
  <c r="AJ98" i="1" l="1"/>
  <c r="EI66" i="1"/>
  <c r="EI6" i="1"/>
  <c r="EI46" i="1" s="1"/>
  <c r="EI47" i="1" s="1"/>
  <c r="EG6" i="1"/>
  <c r="EF6" i="1" s="1"/>
  <c r="EI68" i="1"/>
  <c r="DP60" i="1"/>
  <c r="DM60" i="1"/>
  <c r="DP53" i="1"/>
  <c r="DM53" i="1"/>
  <c r="DT63" i="1"/>
  <c r="DQ63" i="1"/>
  <c r="DL54" i="1"/>
  <c r="DI54" i="1"/>
  <c r="DD49" i="1"/>
  <c r="DA49" i="1"/>
  <c r="DT52" i="1"/>
  <c r="DQ52" i="1"/>
  <c r="DP61" i="1"/>
  <c r="DM61" i="1"/>
  <c r="DP51" i="1"/>
  <c r="DM51" i="1"/>
  <c r="DT50" i="1"/>
  <c r="DQ50" i="1"/>
  <c r="DL34" i="1"/>
  <c r="DI34" i="1"/>
  <c r="EI64" i="1"/>
  <c r="DA36" i="1"/>
  <c r="DD36" i="1"/>
  <c r="EC62" i="1"/>
  <c r="EF62" i="1"/>
  <c r="DD59" i="1"/>
  <c r="DA59" i="1"/>
  <c r="EI72" i="1"/>
  <c r="EI7" i="1"/>
  <c r="EK7" i="1" s="1"/>
  <c r="EE47" i="1"/>
  <c r="EI65" i="1"/>
  <c r="EI69" i="1"/>
  <c r="EI67" i="1"/>
  <c r="EI71" i="1"/>
  <c r="EI70" i="1"/>
  <c r="CV56" i="1"/>
  <c r="CS56" i="1"/>
  <c r="CW26" i="1"/>
  <c r="CZ26" i="1"/>
  <c r="CZ48" i="1"/>
  <c r="CW48" i="1"/>
  <c r="CK58" i="1"/>
  <c r="CK44" i="1" s="1"/>
  <c r="CN58" i="1"/>
  <c r="CC72" i="1"/>
  <c r="CB72" i="1" s="1"/>
  <c r="CC66" i="1"/>
  <c r="CB66" i="1" s="1"/>
  <c r="CC67" i="1"/>
  <c r="CB67" i="1" s="1"/>
  <c r="CC68" i="1"/>
  <c r="CB68" i="1" s="1"/>
  <c r="CC70" i="1"/>
  <c r="CB70" i="1" s="1"/>
  <c r="CC64" i="1"/>
  <c r="CB64" i="1" s="1"/>
  <c r="CC71" i="1"/>
  <c r="CB71" i="1" s="1"/>
  <c r="CC65" i="1"/>
  <c r="CB65" i="1" s="1"/>
  <c r="CC69" i="1"/>
  <c r="CB69" i="1" s="1"/>
  <c r="CB19" i="1"/>
  <c r="CS32" i="1"/>
  <c r="CV32" i="1"/>
  <c r="CW20" i="1"/>
  <c r="CZ20" i="1"/>
  <c r="CF44" i="1"/>
  <c r="CG19" i="1"/>
  <c r="X99" i="1" s="1"/>
  <c r="X112" i="1" s="1"/>
  <c r="J16" i="9" l="1"/>
  <c r="EK6" i="1"/>
  <c r="EJ6" i="1" s="1"/>
  <c r="AK98" i="1"/>
  <c r="DP54" i="1"/>
  <c r="DM54" i="1"/>
  <c r="DX63" i="1"/>
  <c r="DU63" i="1"/>
  <c r="DH59" i="1"/>
  <c r="DE59" i="1"/>
  <c r="DX52" i="1"/>
  <c r="DU52" i="1"/>
  <c r="DT53" i="1"/>
  <c r="DQ53" i="1"/>
  <c r="DE36" i="1"/>
  <c r="DH36" i="1"/>
  <c r="DX50" i="1"/>
  <c r="DU50" i="1"/>
  <c r="DH49" i="1"/>
  <c r="DE49" i="1"/>
  <c r="DT51" i="1"/>
  <c r="DQ51" i="1"/>
  <c r="DT61" i="1"/>
  <c r="DQ61" i="1"/>
  <c r="DP34" i="1"/>
  <c r="DM34" i="1"/>
  <c r="EG62" i="1"/>
  <c r="EJ62" i="1"/>
  <c r="EK62" i="1" s="1"/>
  <c r="DT60" i="1"/>
  <c r="DQ60" i="1"/>
  <c r="DA26" i="1"/>
  <c r="DD26" i="1"/>
  <c r="CZ56" i="1"/>
  <c r="CW56" i="1"/>
  <c r="CJ44" i="1"/>
  <c r="CK19" i="1"/>
  <c r="Y99" i="1" s="1"/>
  <c r="Y112" i="1" s="1"/>
  <c r="CW32" i="1"/>
  <c r="CZ32" i="1"/>
  <c r="DA20" i="1"/>
  <c r="DD20" i="1"/>
  <c r="DD48" i="1"/>
  <c r="DA48" i="1"/>
  <c r="CG68" i="1"/>
  <c r="CF68" i="1" s="1"/>
  <c r="CG67" i="1"/>
  <c r="CF67" i="1" s="1"/>
  <c r="CG70" i="1"/>
  <c r="CF70" i="1" s="1"/>
  <c r="CG64" i="1"/>
  <c r="CF64" i="1" s="1"/>
  <c r="CG65" i="1"/>
  <c r="CF65" i="1" s="1"/>
  <c r="CG66" i="1"/>
  <c r="CF66" i="1" s="1"/>
  <c r="CG72" i="1"/>
  <c r="CF72" i="1" s="1"/>
  <c r="CG71" i="1"/>
  <c r="CF71" i="1" s="1"/>
  <c r="CG69" i="1"/>
  <c r="CF69" i="1" s="1"/>
  <c r="CF19" i="1"/>
  <c r="CO58" i="1"/>
  <c r="CO44" i="1" s="1"/>
  <c r="CR58" i="1"/>
  <c r="I16" i="9" l="1"/>
  <c r="D16" i="9" s="1"/>
  <c r="D29" i="9" s="1"/>
  <c r="AL98" i="1"/>
  <c r="DI36" i="1"/>
  <c r="DL36" i="1"/>
  <c r="DX60" i="1"/>
  <c r="DU60" i="1"/>
  <c r="DL59" i="1"/>
  <c r="DI59" i="1"/>
  <c r="DX53" i="1"/>
  <c r="DU53" i="1"/>
  <c r="DL49" i="1"/>
  <c r="DI49" i="1"/>
  <c r="EB63" i="1"/>
  <c r="DY63" i="1"/>
  <c r="DX51" i="1"/>
  <c r="DU51" i="1"/>
  <c r="DT34" i="1"/>
  <c r="DQ34" i="1"/>
  <c r="DX61" i="1"/>
  <c r="DU61" i="1"/>
  <c r="EB52" i="1"/>
  <c r="DY52" i="1"/>
  <c r="EB50" i="1"/>
  <c r="DY50" i="1"/>
  <c r="DT54" i="1"/>
  <c r="DQ54" i="1"/>
  <c r="DD56" i="1"/>
  <c r="DA56" i="1"/>
  <c r="DH26" i="1"/>
  <c r="DE26" i="1"/>
  <c r="CS58" i="1"/>
  <c r="CS44" i="1" s="1"/>
  <c r="CV58" i="1"/>
  <c r="DH48" i="1"/>
  <c r="DE48" i="1"/>
  <c r="DE20" i="1"/>
  <c r="DH20" i="1"/>
  <c r="CN44" i="1"/>
  <c r="CO19" i="1"/>
  <c r="Z99" i="1" s="1"/>
  <c r="Z112" i="1" s="1"/>
  <c r="DA32" i="1"/>
  <c r="DD32" i="1"/>
  <c r="CK64" i="1"/>
  <c r="CJ64" i="1" s="1"/>
  <c r="CK71" i="1"/>
  <c r="CJ71" i="1" s="1"/>
  <c r="CK70" i="1"/>
  <c r="CJ70" i="1" s="1"/>
  <c r="CK65" i="1"/>
  <c r="CJ65" i="1" s="1"/>
  <c r="CK68" i="1"/>
  <c r="CJ68" i="1" s="1"/>
  <c r="CK67" i="1"/>
  <c r="CJ67" i="1" s="1"/>
  <c r="CK69" i="1"/>
  <c r="CJ69" i="1" s="1"/>
  <c r="CK66" i="1"/>
  <c r="CJ66" i="1" s="1"/>
  <c r="CK72" i="1"/>
  <c r="CJ72" i="1" s="1"/>
  <c r="CJ19" i="1"/>
  <c r="DX54" i="1" l="1"/>
  <c r="DU54" i="1"/>
  <c r="EB53" i="1"/>
  <c r="DY53" i="1"/>
  <c r="EF50" i="1"/>
  <c r="EC50" i="1"/>
  <c r="DX34" i="1"/>
  <c r="DU34" i="1"/>
  <c r="EB51" i="1"/>
  <c r="DY51" i="1"/>
  <c r="EF52" i="1"/>
  <c r="EC52" i="1"/>
  <c r="EB60" i="1"/>
  <c r="DY60" i="1"/>
  <c r="DM36" i="1"/>
  <c r="DP36" i="1"/>
  <c r="DP59" i="1"/>
  <c r="DM59" i="1"/>
  <c r="EF63" i="1"/>
  <c r="EC63" i="1"/>
  <c r="EB61" i="1"/>
  <c r="DY61" i="1"/>
  <c r="DP49" i="1"/>
  <c r="DM49" i="1"/>
  <c r="DI26" i="1"/>
  <c r="DL26" i="1"/>
  <c r="DH56" i="1"/>
  <c r="DE56" i="1"/>
  <c r="CR44" i="1"/>
  <c r="CS19" i="1"/>
  <c r="AA99" i="1" s="1"/>
  <c r="AA112" i="1" s="1"/>
  <c r="DL48" i="1"/>
  <c r="DI48" i="1"/>
  <c r="CO72" i="1"/>
  <c r="CN72" i="1" s="1"/>
  <c r="CO69" i="1"/>
  <c r="CN69" i="1" s="1"/>
  <c r="CO67" i="1"/>
  <c r="CN67" i="1" s="1"/>
  <c r="CO65" i="1"/>
  <c r="CN65" i="1" s="1"/>
  <c r="CO70" i="1"/>
  <c r="CN70" i="1" s="1"/>
  <c r="CO68" i="1"/>
  <c r="CN68" i="1" s="1"/>
  <c r="CO64" i="1"/>
  <c r="CN64" i="1" s="1"/>
  <c r="CO71" i="1"/>
  <c r="CN71" i="1" s="1"/>
  <c r="CO66" i="1"/>
  <c r="CN66" i="1" s="1"/>
  <c r="CN19" i="1"/>
  <c r="DI20" i="1"/>
  <c r="DL20" i="1"/>
  <c r="DE32" i="1"/>
  <c r="DH32" i="1"/>
  <c r="CW58" i="1"/>
  <c r="CW44" i="1" s="1"/>
  <c r="CZ58" i="1"/>
  <c r="DQ36" i="1" l="1"/>
  <c r="DT36" i="1"/>
  <c r="EF60" i="1"/>
  <c r="EC60" i="1"/>
  <c r="DT49" i="1"/>
  <c r="DQ49" i="1"/>
  <c r="EB34" i="1"/>
  <c r="DY34" i="1"/>
  <c r="EJ50" i="1"/>
  <c r="EK50" i="1" s="1"/>
  <c r="EG50" i="1"/>
  <c r="EJ52" i="1"/>
  <c r="EK52" i="1" s="1"/>
  <c r="EG52" i="1"/>
  <c r="EF61" i="1"/>
  <c r="EC61" i="1"/>
  <c r="EJ63" i="1"/>
  <c r="EK63" i="1" s="1"/>
  <c r="EG63" i="1"/>
  <c r="EF53" i="1"/>
  <c r="EC53" i="1"/>
  <c r="DT59" i="1"/>
  <c r="DQ59" i="1"/>
  <c r="EF51" i="1"/>
  <c r="EC51" i="1"/>
  <c r="EB54" i="1"/>
  <c r="DY54" i="1"/>
  <c r="DP26" i="1"/>
  <c r="DM26" i="1"/>
  <c r="DL56" i="1"/>
  <c r="DI56" i="1"/>
  <c r="DA58" i="1"/>
  <c r="DA44" i="1" s="1"/>
  <c r="DD58" i="1"/>
  <c r="DM20" i="1"/>
  <c r="DP20" i="1"/>
  <c r="DI32" i="1"/>
  <c r="DL32" i="1"/>
  <c r="DM48" i="1"/>
  <c r="DP48" i="1"/>
  <c r="CV44" i="1"/>
  <c r="CW19" i="1"/>
  <c r="AB99" i="1" s="1"/>
  <c r="AB112" i="1" s="1"/>
  <c r="CS66" i="1"/>
  <c r="CR66" i="1" s="1"/>
  <c r="CS72" i="1"/>
  <c r="CR72" i="1" s="1"/>
  <c r="CS68" i="1"/>
  <c r="CR68" i="1" s="1"/>
  <c r="CS64" i="1"/>
  <c r="CR64" i="1" s="1"/>
  <c r="CS65" i="1"/>
  <c r="CR65" i="1" s="1"/>
  <c r="CS69" i="1"/>
  <c r="CR69" i="1" s="1"/>
  <c r="CS71" i="1"/>
  <c r="CR71" i="1" s="1"/>
  <c r="CS67" i="1"/>
  <c r="CR67" i="1" s="1"/>
  <c r="CS70" i="1"/>
  <c r="CR70" i="1" s="1"/>
  <c r="CR19" i="1"/>
  <c r="DX49" i="1" l="1"/>
  <c r="DU49" i="1"/>
  <c r="EJ51" i="1"/>
  <c r="EK51" i="1" s="1"/>
  <c r="EG51" i="1"/>
  <c r="DX59" i="1"/>
  <c r="DU59" i="1"/>
  <c r="DU36" i="1"/>
  <c r="DX36" i="1"/>
  <c r="EF54" i="1"/>
  <c r="EC54" i="1"/>
  <c r="EF34" i="1"/>
  <c r="EC34" i="1"/>
  <c r="EJ61" i="1"/>
  <c r="EK61" i="1" s="1"/>
  <c r="EG61" i="1"/>
  <c r="EJ60" i="1"/>
  <c r="EK60" i="1" s="1"/>
  <c r="EG60" i="1"/>
  <c r="EJ53" i="1"/>
  <c r="EK53" i="1" s="1"/>
  <c r="EG53" i="1"/>
  <c r="DP56" i="1"/>
  <c r="DM56" i="1"/>
  <c r="DT26" i="1"/>
  <c r="DQ26" i="1"/>
  <c r="DM32" i="1"/>
  <c r="DP32" i="1"/>
  <c r="DQ20" i="1"/>
  <c r="DT20" i="1"/>
  <c r="CW65" i="1"/>
  <c r="CV65" i="1" s="1"/>
  <c r="CW71" i="1"/>
  <c r="CV71" i="1" s="1"/>
  <c r="CW69" i="1"/>
  <c r="CV69" i="1" s="1"/>
  <c r="CW67" i="1"/>
  <c r="CV67" i="1" s="1"/>
  <c r="CW72" i="1"/>
  <c r="CV72" i="1" s="1"/>
  <c r="CW66" i="1"/>
  <c r="CV66" i="1" s="1"/>
  <c r="CW70" i="1"/>
  <c r="CV70" i="1" s="1"/>
  <c r="CW68" i="1"/>
  <c r="CV68" i="1" s="1"/>
  <c r="CW64" i="1"/>
  <c r="CV64" i="1" s="1"/>
  <c r="CV19" i="1"/>
  <c r="DE58" i="1"/>
  <c r="DE44" i="1" s="1"/>
  <c r="DH58" i="1"/>
  <c r="CZ44" i="1"/>
  <c r="DA19" i="1"/>
  <c r="AC99" i="1" s="1"/>
  <c r="AC112" i="1" s="1"/>
  <c r="DQ48" i="1"/>
  <c r="DT48" i="1"/>
  <c r="DY36" i="1" l="1"/>
  <c r="EB36" i="1"/>
  <c r="EJ34" i="1"/>
  <c r="EK34" i="1" s="1"/>
  <c r="EG34" i="1"/>
  <c r="EB59" i="1"/>
  <c r="DY59" i="1"/>
  <c r="EJ54" i="1"/>
  <c r="EK54" i="1" s="1"/>
  <c r="EG54" i="1"/>
  <c r="EB49" i="1"/>
  <c r="DY49" i="1"/>
  <c r="DU26" i="1"/>
  <c r="DX26" i="1"/>
  <c r="DT56" i="1"/>
  <c r="DQ56" i="1"/>
  <c r="DD44" i="1"/>
  <c r="DE19" i="1"/>
  <c r="AD99" i="1" s="1"/>
  <c r="AD112" i="1" s="1"/>
  <c r="DU48" i="1"/>
  <c r="DX48" i="1"/>
  <c r="DU20" i="1"/>
  <c r="DX20" i="1"/>
  <c r="DA65" i="1"/>
  <c r="CZ65" i="1" s="1"/>
  <c r="DA72" i="1"/>
  <c r="CZ72" i="1" s="1"/>
  <c r="DA64" i="1"/>
  <c r="CZ64" i="1" s="1"/>
  <c r="DA71" i="1"/>
  <c r="CZ71" i="1" s="1"/>
  <c r="DA69" i="1"/>
  <c r="CZ69" i="1" s="1"/>
  <c r="DA66" i="1"/>
  <c r="CZ66" i="1" s="1"/>
  <c r="DA67" i="1"/>
  <c r="CZ67" i="1" s="1"/>
  <c r="DA70" i="1"/>
  <c r="CZ70" i="1" s="1"/>
  <c r="DA68" i="1"/>
  <c r="CZ68" i="1" s="1"/>
  <c r="CZ19" i="1"/>
  <c r="DQ32" i="1"/>
  <c r="DT32" i="1"/>
  <c r="DI58" i="1"/>
  <c r="DI44" i="1" s="1"/>
  <c r="DL58" i="1"/>
  <c r="EF59" i="1" l="1"/>
  <c r="EC59" i="1"/>
  <c r="EF36" i="1"/>
  <c r="EC36" i="1"/>
  <c r="EF49" i="1"/>
  <c r="EC49" i="1"/>
  <c r="DX56" i="1"/>
  <c r="DU56" i="1"/>
  <c r="EB26" i="1"/>
  <c r="DY26" i="1"/>
  <c r="DY20" i="1"/>
  <c r="EB20" i="1"/>
  <c r="DH44" i="1"/>
  <c r="DI19" i="1"/>
  <c r="AE99" i="1" s="1"/>
  <c r="AE112" i="1" s="1"/>
  <c r="DM58" i="1"/>
  <c r="DM44" i="1" s="1"/>
  <c r="DP58" i="1"/>
  <c r="DU32" i="1"/>
  <c r="DX32" i="1"/>
  <c r="EB48" i="1"/>
  <c r="DY48" i="1"/>
  <c r="DE71" i="1"/>
  <c r="DD71" i="1" s="1"/>
  <c r="DE66" i="1"/>
  <c r="DD66" i="1" s="1"/>
  <c r="DE67" i="1"/>
  <c r="DD67" i="1" s="1"/>
  <c r="DE64" i="1"/>
  <c r="DD64" i="1" s="1"/>
  <c r="DE69" i="1"/>
  <c r="DD69" i="1" s="1"/>
  <c r="DE70" i="1"/>
  <c r="DD70" i="1" s="1"/>
  <c r="DE72" i="1"/>
  <c r="DD72" i="1" s="1"/>
  <c r="DE65" i="1"/>
  <c r="DD65" i="1" s="1"/>
  <c r="DE68" i="1"/>
  <c r="DD68" i="1" s="1"/>
  <c r="DD19" i="1"/>
  <c r="EJ49" i="1" l="1"/>
  <c r="EK49" i="1" s="1"/>
  <c r="EG49" i="1"/>
  <c r="EG36" i="1"/>
  <c r="EJ36" i="1"/>
  <c r="EK36" i="1" s="1"/>
  <c r="EJ59" i="1"/>
  <c r="EK59" i="1" s="1"/>
  <c r="EG59" i="1"/>
  <c r="EC26" i="1"/>
  <c r="EF26" i="1"/>
  <c r="EB56" i="1"/>
  <c r="DY56" i="1"/>
  <c r="DL44" i="1"/>
  <c r="DM19" i="1"/>
  <c r="AF99" i="1" s="1"/>
  <c r="AF112" i="1" s="1"/>
  <c r="DI67" i="1"/>
  <c r="DH67" i="1" s="1"/>
  <c r="DI69" i="1"/>
  <c r="DH69" i="1" s="1"/>
  <c r="DI72" i="1"/>
  <c r="DH72" i="1" s="1"/>
  <c r="DI70" i="1"/>
  <c r="DH70" i="1" s="1"/>
  <c r="DI64" i="1"/>
  <c r="DH64" i="1" s="1"/>
  <c r="DI65" i="1"/>
  <c r="DH65" i="1" s="1"/>
  <c r="DI68" i="1"/>
  <c r="DH68" i="1" s="1"/>
  <c r="DI66" i="1"/>
  <c r="DH66" i="1" s="1"/>
  <c r="DI71" i="1"/>
  <c r="DH71" i="1" s="1"/>
  <c r="DH19" i="1"/>
  <c r="EF48" i="1"/>
  <c r="EC48" i="1"/>
  <c r="DQ58" i="1"/>
  <c r="DQ44" i="1" s="1"/>
  <c r="DT58" i="1"/>
  <c r="DY32" i="1"/>
  <c r="EB32" i="1"/>
  <c r="EF20" i="1"/>
  <c r="EC20" i="1"/>
  <c r="EG26" i="1" l="1"/>
  <c r="EJ26" i="1"/>
  <c r="EK26" i="1" s="1"/>
  <c r="EF56" i="1"/>
  <c r="EC56" i="1"/>
  <c r="DP44" i="1"/>
  <c r="DQ19" i="1"/>
  <c r="AG99" i="1" s="1"/>
  <c r="AG112" i="1" s="1"/>
  <c r="EJ48" i="1"/>
  <c r="EK48" i="1" s="1"/>
  <c r="EG48" i="1"/>
  <c r="EG20" i="1"/>
  <c r="EJ20" i="1"/>
  <c r="EK20" i="1" s="1"/>
  <c r="EF32" i="1"/>
  <c r="EC32" i="1"/>
  <c r="DM71" i="1"/>
  <c r="DL71" i="1" s="1"/>
  <c r="DM72" i="1"/>
  <c r="DL72" i="1" s="1"/>
  <c r="DM67" i="1"/>
  <c r="DL67" i="1" s="1"/>
  <c r="DM69" i="1"/>
  <c r="DL69" i="1" s="1"/>
  <c r="DM66" i="1"/>
  <c r="DL66" i="1" s="1"/>
  <c r="DM70" i="1"/>
  <c r="DL70" i="1" s="1"/>
  <c r="DM68" i="1"/>
  <c r="DL68" i="1" s="1"/>
  <c r="DM64" i="1"/>
  <c r="DL64" i="1" s="1"/>
  <c r="DM65" i="1"/>
  <c r="DL65" i="1" s="1"/>
  <c r="DL19" i="1"/>
  <c r="DU58" i="1"/>
  <c r="DU44" i="1" s="1"/>
  <c r="DX58" i="1"/>
  <c r="EJ56" i="1" l="1"/>
  <c r="EK56" i="1" s="1"/>
  <c r="EG56" i="1"/>
  <c r="DY58" i="1"/>
  <c r="DY44" i="1" s="1"/>
  <c r="EB58" i="1"/>
  <c r="EG32" i="1"/>
  <c r="EJ32" i="1"/>
  <c r="EK32" i="1" s="1"/>
  <c r="DT44" i="1"/>
  <c r="DU19" i="1"/>
  <c r="AH99" i="1" s="1"/>
  <c r="AH112" i="1" s="1"/>
  <c r="DQ67" i="1"/>
  <c r="DP67" i="1" s="1"/>
  <c r="DQ69" i="1"/>
  <c r="DP69" i="1" s="1"/>
  <c r="DQ65" i="1"/>
  <c r="DP65" i="1" s="1"/>
  <c r="DQ71" i="1"/>
  <c r="DP71" i="1" s="1"/>
  <c r="DQ70" i="1"/>
  <c r="DP70" i="1" s="1"/>
  <c r="DQ64" i="1"/>
  <c r="DP64" i="1" s="1"/>
  <c r="DQ72" i="1"/>
  <c r="DP72" i="1" s="1"/>
  <c r="DQ66" i="1"/>
  <c r="DP66" i="1" s="1"/>
  <c r="DQ68" i="1"/>
  <c r="DP68" i="1" s="1"/>
  <c r="DP19" i="1"/>
  <c r="DX44" i="1" l="1"/>
  <c r="DY19" i="1"/>
  <c r="AI99" i="1" s="1"/>
  <c r="AI112" i="1" s="1"/>
  <c r="DU66" i="1"/>
  <c r="DT66" i="1" s="1"/>
  <c r="DU65" i="1"/>
  <c r="DT65" i="1" s="1"/>
  <c r="DU70" i="1"/>
  <c r="DT70" i="1" s="1"/>
  <c r="DU72" i="1"/>
  <c r="DT72" i="1" s="1"/>
  <c r="DU68" i="1"/>
  <c r="DT68" i="1" s="1"/>
  <c r="DU64" i="1"/>
  <c r="DT64" i="1" s="1"/>
  <c r="DU71" i="1"/>
  <c r="DT71" i="1" s="1"/>
  <c r="DU67" i="1"/>
  <c r="DT67" i="1" s="1"/>
  <c r="DU69" i="1"/>
  <c r="DT69" i="1" s="1"/>
  <c r="DT19" i="1"/>
  <c r="EC58" i="1"/>
  <c r="EC44" i="1" s="1"/>
  <c r="EF58" i="1"/>
  <c r="EG58" i="1" l="1"/>
  <c r="EG44" i="1" s="1"/>
  <c r="EJ58" i="1"/>
  <c r="EK58" i="1" s="1"/>
  <c r="EK44" i="1" s="1"/>
  <c r="DY69" i="1"/>
  <c r="DX69" i="1" s="1"/>
  <c r="DY65" i="1"/>
  <c r="DX65" i="1" s="1"/>
  <c r="DY68" i="1"/>
  <c r="DX68" i="1" s="1"/>
  <c r="DY64" i="1"/>
  <c r="DX64" i="1" s="1"/>
  <c r="DY66" i="1"/>
  <c r="DX66" i="1" s="1"/>
  <c r="DY71" i="1"/>
  <c r="DX71" i="1" s="1"/>
  <c r="DY67" i="1"/>
  <c r="DX67" i="1" s="1"/>
  <c r="DY70" i="1"/>
  <c r="DX70" i="1" s="1"/>
  <c r="DY72" i="1"/>
  <c r="DX72" i="1" s="1"/>
  <c r="DX19" i="1"/>
  <c r="EB44" i="1"/>
  <c r="EC19" i="1"/>
  <c r="AJ99" i="1" s="1"/>
  <c r="AJ112" i="1" s="1"/>
  <c r="EJ44" i="1" l="1"/>
  <c r="EK19" i="1"/>
  <c r="AL99" i="1" s="1"/>
  <c r="AL112" i="1" s="1"/>
  <c r="EC67" i="1"/>
  <c r="EB67" i="1" s="1"/>
  <c r="EC66" i="1"/>
  <c r="EB66" i="1" s="1"/>
  <c r="EC64" i="1"/>
  <c r="EB64" i="1" s="1"/>
  <c r="EC69" i="1"/>
  <c r="EB69" i="1" s="1"/>
  <c r="EC68" i="1"/>
  <c r="EB68" i="1" s="1"/>
  <c r="EC72" i="1"/>
  <c r="EB72" i="1" s="1"/>
  <c r="EC70" i="1"/>
  <c r="EB70" i="1" s="1"/>
  <c r="EC65" i="1"/>
  <c r="EB65" i="1" s="1"/>
  <c r="EC71" i="1"/>
  <c r="EB71" i="1" s="1"/>
  <c r="EB19" i="1"/>
  <c r="EF44" i="1"/>
  <c r="EG19" i="1"/>
  <c r="AK99" i="1" s="1"/>
  <c r="AK112" i="1" s="1"/>
  <c r="EG66" i="1" l="1"/>
  <c r="EF66" i="1" s="1"/>
  <c r="EG70" i="1"/>
  <c r="EF70" i="1" s="1"/>
  <c r="EG64" i="1"/>
  <c r="EF64" i="1" s="1"/>
  <c r="EG71" i="1"/>
  <c r="EF71" i="1" s="1"/>
  <c r="EG72" i="1"/>
  <c r="EF72" i="1" s="1"/>
  <c r="EG69" i="1"/>
  <c r="EF69" i="1" s="1"/>
  <c r="EG65" i="1"/>
  <c r="EF65" i="1" s="1"/>
  <c r="EG67" i="1"/>
  <c r="EF67" i="1" s="1"/>
  <c r="EG68" i="1"/>
  <c r="EF68" i="1" s="1"/>
  <c r="EF19" i="1"/>
  <c r="EK69" i="1"/>
  <c r="EJ69" i="1" s="1"/>
  <c r="EK65" i="1"/>
  <c r="EJ65" i="1" s="1"/>
  <c r="EK72" i="1"/>
  <c r="EJ72" i="1" s="1"/>
  <c r="EK66" i="1"/>
  <c r="EJ66" i="1" s="1"/>
  <c r="EK67" i="1"/>
  <c r="EJ67" i="1" s="1"/>
  <c r="EK68" i="1"/>
  <c r="EJ68" i="1" s="1"/>
  <c r="EK64" i="1"/>
  <c r="EJ64" i="1" s="1"/>
  <c r="EK70" i="1"/>
  <c r="EJ70" i="1" s="1"/>
  <c r="EK71" i="1"/>
  <c r="EJ71" i="1" s="1"/>
  <c r="EJ19" i="1"/>
  <c r="U57" i="1"/>
  <c r="U56" i="1"/>
  <c r="U44" i="1" s="1"/>
  <c r="Y56" i="1"/>
  <c r="Y44" i="1" s="1"/>
  <c r="Y19" i="1" s="1"/>
  <c r="I99" i="1" s="1"/>
  <c r="W44" i="1" l="1"/>
  <c r="W19" i="1" s="1"/>
  <c r="U19" i="1"/>
  <c r="H99" i="1" s="1"/>
  <c r="Y66" i="1"/>
  <c r="Y69" i="1"/>
  <c r="Y72" i="1"/>
  <c r="Y71" i="1"/>
  <c r="Y64" i="1"/>
  <c r="Y70" i="1"/>
  <c r="Y67" i="1"/>
  <c r="Y65" i="1"/>
  <c r="Y68" i="1"/>
  <c r="Y57" i="1"/>
  <c r="S44" i="1"/>
  <c r="W68" i="1" l="1"/>
  <c r="X68" i="1" s="1"/>
  <c r="W6" i="1"/>
  <c r="W46" i="1" s="1"/>
  <c r="X19" i="1"/>
  <c r="W66" i="1"/>
  <c r="X66" i="1" s="1"/>
  <c r="W67" i="1"/>
  <c r="X67" i="1" s="1"/>
  <c r="X44" i="1"/>
  <c r="W71" i="1"/>
  <c r="X71" i="1" s="1"/>
  <c r="W64" i="1"/>
  <c r="X64" i="1" s="1"/>
  <c r="W69" i="1"/>
  <c r="X69" i="1" s="1"/>
  <c r="W65" i="1"/>
  <c r="X65" i="1" s="1"/>
  <c r="W72" i="1"/>
  <c r="X72" i="1" s="1"/>
  <c r="W7" i="1"/>
  <c r="Y7" i="1" s="1"/>
  <c r="W70" i="1"/>
  <c r="W45" i="1"/>
  <c r="S19" i="1"/>
  <c r="S45" i="1"/>
  <c r="U70" i="1"/>
  <c r="U72" i="1"/>
  <c r="U68" i="1"/>
  <c r="U66" i="1"/>
  <c r="U64" i="1"/>
  <c r="U69" i="1"/>
  <c r="U65" i="1"/>
  <c r="U67" i="1"/>
  <c r="U71" i="1"/>
  <c r="AC57" i="1"/>
  <c r="T44" i="1"/>
  <c r="X70" i="1" l="1"/>
  <c r="Y6" i="1"/>
  <c r="I98" i="1" s="1"/>
  <c r="I112" i="1" s="1"/>
  <c r="T19" i="1"/>
  <c r="S6" i="1"/>
  <c r="S46" i="1" s="1"/>
  <c r="AG57" i="1"/>
  <c r="S66" i="1"/>
  <c r="T66" i="1" s="1"/>
  <c r="S64" i="1"/>
  <c r="T64" i="1" s="1"/>
  <c r="S7" i="1"/>
  <c r="U7" i="1" s="1"/>
  <c r="S65" i="1"/>
  <c r="T65" i="1" s="1"/>
  <c r="S71" i="1"/>
  <c r="T71" i="1" s="1"/>
  <c r="S67" i="1"/>
  <c r="T67" i="1" s="1"/>
  <c r="S69" i="1"/>
  <c r="T69" i="1" s="1"/>
  <c r="S72" i="1"/>
  <c r="T72" i="1" s="1"/>
  <c r="S68" i="1"/>
  <c r="T68" i="1" s="1"/>
  <c r="S70" i="1"/>
  <c r="AA44" i="1"/>
  <c r="AC56" i="1"/>
  <c r="AC44" i="1" s="1"/>
  <c r="T70" i="1" l="1"/>
  <c r="X6" i="1"/>
  <c r="U6" i="1"/>
  <c r="T6" i="1" s="1"/>
  <c r="W47" i="1"/>
  <c r="S47" i="1"/>
  <c r="AC19" i="1"/>
  <c r="J99" i="1" s="1"/>
  <c r="AB44" i="1"/>
  <c r="AA19" i="1"/>
  <c r="AA6" i="1" s="1"/>
  <c r="AA45" i="1"/>
  <c r="AE44" i="1"/>
  <c r="AG56" i="1"/>
  <c r="AG44" i="1" s="1"/>
  <c r="AK57" i="1"/>
  <c r="H98" i="1" l="1"/>
  <c r="H112" i="1" s="1"/>
  <c r="AI44" i="1"/>
  <c r="AI45" i="1" s="1"/>
  <c r="AK56" i="1"/>
  <c r="AK44" i="1" s="1"/>
  <c r="AE19" i="1"/>
  <c r="AE6" i="1" s="1"/>
  <c r="AE45" i="1"/>
  <c r="AA70" i="1"/>
  <c r="AA72" i="1"/>
  <c r="AA66" i="1"/>
  <c r="AA69" i="1"/>
  <c r="AA68" i="1"/>
  <c r="AA46" i="1"/>
  <c r="AA71" i="1"/>
  <c r="AA64" i="1"/>
  <c r="AA65" i="1"/>
  <c r="AA67" i="1"/>
  <c r="AA7" i="1"/>
  <c r="AC7" i="1" s="1"/>
  <c r="AC67" i="1"/>
  <c r="AC69" i="1"/>
  <c r="AC66" i="1"/>
  <c r="AB19" i="1"/>
  <c r="AC72" i="1"/>
  <c r="AC71" i="1"/>
  <c r="AC65" i="1"/>
  <c r="AC68" i="1"/>
  <c r="AC70" i="1"/>
  <c r="AC64" i="1"/>
  <c r="AG19" i="1"/>
  <c r="K99" i="1" s="1"/>
  <c r="AF44" i="1"/>
  <c r="AC6" i="1" l="1"/>
  <c r="AB6" i="1" s="1"/>
  <c r="AB65" i="1"/>
  <c r="AB71" i="1"/>
  <c r="AB68" i="1"/>
  <c r="AB69" i="1"/>
  <c r="AB66" i="1"/>
  <c r="AA47" i="1"/>
  <c r="AB64" i="1"/>
  <c r="AE71" i="1"/>
  <c r="AE65" i="1"/>
  <c r="AE69" i="1"/>
  <c r="AE68" i="1"/>
  <c r="AE46" i="1"/>
  <c r="AE72" i="1"/>
  <c r="AE64" i="1"/>
  <c r="AE66" i="1"/>
  <c r="AE70" i="1"/>
  <c r="AE67" i="1"/>
  <c r="AE7" i="1"/>
  <c r="AG7" i="1" s="1"/>
  <c r="AB70" i="1"/>
  <c r="AB67" i="1"/>
  <c r="AJ44" i="1"/>
  <c r="AK19" i="1"/>
  <c r="L99" i="1" s="1"/>
  <c r="AB72" i="1"/>
  <c r="AG68" i="1"/>
  <c r="AG65" i="1"/>
  <c r="AF19" i="1"/>
  <c r="AG72" i="1"/>
  <c r="AG70" i="1"/>
  <c r="AG64" i="1"/>
  <c r="AG69" i="1"/>
  <c r="AG71" i="1"/>
  <c r="AG67" i="1"/>
  <c r="AG66" i="1"/>
  <c r="EM44" i="1"/>
  <c r="AM45" i="1"/>
  <c r="AI19" i="1"/>
  <c r="AI6" i="1" s="1"/>
  <c r="EM6" i="1" s="1"/>
  <c r="EM45" i="1" l="1"/>
  <c r="H113" i="1"/>
  <c r="AG6" i="1"/>
  <c r="AF6" i="1" s="1"/>
  <c r="J98" i="1"/>
  <c r="J112" i="1" s="1"/>
  <c r="AF66" i="1"/>
  <c r="AF64" i="1"/>
  <c r="AF70" i="1"/>
  <c r="AF65" i="1"/>
  <c r="AF72" i="1"/>
  <c r="AF67" i="1"/>
  <c r="AF68" i="1"/>
  <c r="AF71" i="1"/>
  <c r="AI67" i="1"/>
  <c r="AI65" i="1"/>
  <c r="AI66" i="1"/>
  <c r="AI70" i="1"/>
  <c r="AI64" i="1"/>
  <c r="AI68" i="1"/>
  <c r="AI69" i="1"/>
  <c r="AI72" i="1"/>
  <c r="AI71" i="1"/>
  <c r="AI7" i="1"/>
  <c r="AK7" i="1" s="1"/>
  <c r="AF69" i="1"/>
  <c r="AK64" i="1"/>
  <c r="AK72" i="1"/>
  <c r="AK71" i="1"/>
  <c r="AK65" i="1"/>
  <c r="AK66" i="1"/>
  <c r="AK69" i="1"/>
  <c r="AJ19" i="1"/>
  <c r="AK68" i="1"/>
  <c r="AK67" i="1"/>
  <c r="AK70" i="1"/>
  <c r="AE47" i="1"/>
  <c r="I113" i="1" l="1"/>
  <c r="K98" i="1"/>
  <c r="K112" i="1" s="1"/>
  <c r="AK6" i="1"/>
  <c r="AJ6" i="1" s="1"/>
  <c r="AJ68" i="1"/>
  <c r="AJ69" i="1"/>
  <c r="AJ70" i="1"/>
  <c r="AJ66" i="1"/>
  <c r="EM46" i="1"/>
  <c r="AI46" i="1"/>
  <c r="AJ65" i="1"/>
  <c r="AJ71" i="1"/>
  <c r="AJ72" i="1"/>
  <c r="AJ67" i="1"/>
  <c r="AJ64" i="1"/>
  <c r="L98" i="1" l="1"/>
  <c r="L112" i="1" s="1"/>
  <c r="J113" i="1"/>
  <c r="AM47" i="1"/>
  <c r="AI47" i="1"/>
  <c r="K113" i="1" l="1"/>
  <c r="C95" i="1" l="1"/>
  <c r="L113" i="1"/>
  <c r="M113" i="1" l="1"/>
  <c r="N113" i="1" l="1"/>
  <c r="O113" i="1" l="1"/>
  <c r="P113" i="1" l="1"/>
  <c r="Q113" i="1" l="1"/>
  <c r="R113" i="1" l="1"/>
  <c r="S113" i="1" l="1"/>
  <c r="T113" i="1" l="1"/>
  <c r="U113" i="1" l="1"/>
  <c r="V113" i="1" l="1"/>
  <c r="W113" i="1" l="1"/>
  <c r="X113" i="1" l="1"/>
  <c r="Y113" i="1" l="1"/>
  <c r="Z113" i="1" l="1"/>
  <c r="AA113" i="1" l="1"/>
  <c r="AB113" i="1" l="1"/>
  <c r="AC113" i="1" l="1"/>
  <c r="AD113" i="1" l="1"/>
  <c r="AE113" i="1" l="1"/>
  <c r="AF113" i="1" l="1"/>
  <c r="AG113" i="1" l="1"/>
  <c r="AH113" i="1" l="1"/>
  <c r="AI113" i="1" l="1"/>
  <c r="AJ113" i="1" l="1"/>
  <c r="AK113" i="1" l="1"/>
  <c r="AL113" i="1" l="1"/>
  <c r="C94" i="1" l="1"/>
  <c r="D17" i="9" l="1"/>
  <c r="D30" i="9" s="1"/>
  <c r="H15" i="9" l="1"/>
  <c r="I15" i="9" s="1"/>
  <c r="D15" i="9" s="1"/>
  <c r="D28" i="9" s="1"/>
  <c r="D39" i="9" s="1"/>
  <c r="J15" i="9" l="1"/>
  <c r="K15" i="9" s="1"/>
  <c r="E15" i="9" s="1"/>
  <c r="E28" i="9" s="1"/>
  <c r="E39" i="9" s="1"/>
  <c r="E40" i="9" l="1"/>
  <c r="D40" i="9"/>
</calcChain>
</file>

<file path=xl/sharedStrings.xml><?xml version="1.0" encoding="utf-8"?>
<sst xmlns="http://schemas.openxmlformats.org/spreadsheetml/2006/main" count="4763" uniqueCount="476">
  <si>
    <t xml:space="preserve">uhlí a ostatní fosilní paliva </t>
  </si>
  <si>
    <t xml:space="preserve">Konečná spotřeba energie (dle sektoru) </t>
  </si>
  <si>
    <t>TJ/r</t>
  </si>
  <si>
    <t>Energetická bilance navržených scénářů rozvoje do roku 2050:</t>
  </si>
  <si>
    <t>Vstupy paliv a energie</t>
  </si>
  <si>
    <t>ukazatel</t>
  </si>
  <si>
    <t>řádek</t>
  </si>
  <si>
    <t>1a</t>
  </si>
  <si>
    <t>1b</t>
  </si>
  <si>
    <t>1c</t>
  </si>
  <si>
    <t>1d</t>
  </si>
  <si>
    <t>elektřina ze sítě (vyrobená mimo katastr SMB - mix)</t>
  </si>
  <si>
    <t>1e</t>
  </si>
  <si>
    <t>1f</t>
  </si>
  <si>
    <t>1g</t>
  </si>
  <si>
    <t>1h</t>
  </si>
  <si>
    <t>1i</t>
  </si>
  <si>
    <t>energie</t>
  </si>
  <si>
    <t>náklady</t>
  </si>
  <si>
    <t>mil. Kč/r</t>
  </si>
  <si>
    <t>investice</t>
  </si>
  <si>
    <t>mil. Kč</t>
  </si>
  <si>
    <t>cena</t>
  </si>
  <si>
    <t>Kč/TJ</t>
  </si>
  <si>
    <t>1j</t>
  </si>
  <si>
    <t>2a</t>
  </si>
  <si>
    <t>2b</t>
  </si>
  <si>
    <t>2c</t>
  </si>
  <si>
    <t>2d</t>
  </si>
  <si>
    <t>2e</t>
  </si>
  <si>
    <t>1k</t>
  </si>
  <si>
    <t>ztráty při distribuci elektřiny</t>
  </si>
  <si>
    <t>ztráty při distribuci ZP</t>
  </si>
  <si>
    <t>ztráty při výrobě tepla (TB - palivo ZP)</t>
  </si>
  <si>
    <t>ztráty při výrobě tepla (TB - palivo biomasa)</t>
  </si>
  <si>
    <t>ztráty při výrobě elektřiny (TB)</t>
  </si>
  <si>
    <t>ztráty při výrobě tepla (SAKO - DZE)</t>
  </si>
  <si>
    <t>ztráty při výrobě elektřiny (SAKO - DZE)</t>
  </si>
  <si>
    <t>elektřina vyrobená v TB (palivo ZP)</t>
  </si>
  <si>
    <t>elektřina vyrobená v TB (palivo biomasa)</t>
  </si>
  <si>
    <t>elektřina vyrobená v SAKO (palivo DZE)</t>
  </si>
  <si>
    <t>elektřina vyrobená v OZE (bioplyn)</t>
  </si>
  <si>
    <t>elektřina vyrobená v OZE (vítr)</t>
  </si>
  <si>
    <t>elektřina vyrobená v OZE (slunce)</t>
  </si>
  <si>
    <t>energie slunce</t>
  </si>
  <si>
    <t>energie okolí - TČ</t>
  </si>
  <si>
    <t>geotermální energie</t>
  </si>
  <si>
    <t>elektřina vyrobená v OZE (voda)</t>
  </si>
  <si>
    <t>2f</t>
  </si>
  <si>
    <t>2g</t>
  </si>
  <si>
    <t>2h</t>
  </si>
  <si>
    <t>2i</t>
  </si>
  <si>
    <t>2j</t>
  </si>
  <si>
    <t>2k</t>
  </si>
  <si>
    <t>2l</t>
  </si>
  <si>
    <t>2m</t>
  </si>
  <si>
    <t>2n</t>
  </si>
  <si>
    <t>2o</t>
  </si>
  <si>
    <t>2p</t>
  </si>
  <si>
    <t>2q</t>
  </si>
  <si>
    <t>2r</t>
  </si>
  <si>
    <t>2s</t>
  </si>
  <si>
    <t>ztráty v rozvodech tepla SZTE</t>
  </si>
  <si>
    <t>2t</t>
  </si>
  <si>
    <t>3a</t>
  </si>
  <si>
    <t>3b</t>
  </si>
  <si>
    <t>3c</t>
  </si>
  <si>
    <t>3d</t>
  </si>
  <si>
    <t>3e</t>
  </si>
  <si>
    <t>3f</t>
  </si>
  <si>
    <t>3g</t>
  </si>
  <si>
    <t>3h</t>
  </si>
  <si>
    <t>3i</t>
  </si>
  <si>
    <t>3j</t>
  </si>
  <si>
    <t>3k</t>
  </si>
  <si>
    <t>3l</t>
  </si>
  <si>
    <t>3m</t>
  </si>
  <si>
    <t>Konečná spotřeba paliv a energie     (2a + 2e + 2f + 2j + 2k + 2t +3)</t>
  </si>
  <si>
    <t>teplo na vytápění a ohřev TUV (SZTE)     (2b + 2c + 2d)</t>
  </si>
  <si>
    <t>teplo na vytápění a ohřev - vyrobeno v OZE     (2g + 2h + 2i)</t>
  </si>
  <si>
    <t>Ztráty ve zdrojích a rozvodech energií     (3a + 3h + 3j)</t>
  </si>
  <si>
    <t>teplo     (3b + 3c + 3d + 3e + 3f + 3g)</t>
  </si>
  <si>
    <t>zemní plyn     (3i)</t>
  </si>
  <si>
    <t>4a</t>
  </si>
  <si>
    <t>4b</t>
  </si>
  <si>
    <t>4c</t>
  </si>
  <si>
    <t>4d</t>
  </si>
  <si>
    <t>4e</t>
  </si>
  <si>
    <t>4f</t>
  </si>
  <si>
    <t>4g</t>
  </si>
  <si>
    <t>4h</t>
  </si>
  <si>
    <t>uhlí a ostatní fosilní paliva     (2t)</t>
  </si>
  <si>
    <t>OZE - biomasa     (2d + 2o + 3d + 3e*(2d/(2b + 2c)) + 3l*(2o/2n))</t>
  </si>
  <si>
    <t>2u</t>
  </si>
  <si>
    <t>elektřina vyrobená v KJ mimo TB (palivo ZP)</t>
  </si>
  <si>
    <t>3n</t>
  </si>
  <si>
    <t>ztráty při výrobě elektřiny (KJ mimo TB)</t>
  </si>
  <si>
    <t>3o</t>
  </si>
  <si>
    <t>ztráty při výrobě elektřiny z bioplynu</t>
  </si>
  <si>
    <t>elektřina     (3k + 3l + 3m + 3n + 3o)</t>
  </si>
  <si>
    <t>elektřina ze sítě (vyrobená mimo katastr SMB - mix)     (2l + 3o)</t>
  </si>
  <si>
    <t>OZE - energie větru     (2q)</t>
  </si>
  <si>
    <t>OZE - energie slunce     (2g + 2r)</t>
  </si>
  <si>
    <t>OZE - energie vody     (2s)</t>
  </si>
  <si>
    <t>OZE - energie okolí (využita pomocí TČ)     (2h)</t>
  </si>
  <si>
    <t>OZE - geotermální energie     (2i)</t>
  </si>
  <si>
    <t>DZE - energetické využití odpadu     (2b + 2m + 3b + 3e*(2b/(2c + 2d)) + 3k)</t>
  </si>
  <si>
    <t>zemní plyn (pro zdroje SZTE, PK, průmysl, domácnosti)     (2c + 2e + 2j + 2n + 2t + 3c + 3e*(2c/(2b + 2d)) + 3f + 3g + 3m)</t>
  </si>
  <si>
    <t>elektřina     (2l + 2m + 2n + 2o + 2p + 2q + 2r + 2s+t)</t>
  </si>
  <si>
    <t>Průmysl     (8%)</t>
  </si>
  <si>
    <t xml:space="preserve">Domácnosti     (21%) </t>
  </si>
  <si>
    <t>Obchod, služby, zdravotnictví, školství     (52%)</t>
  </si>
  <si>
    <t xml:space="preserve">Zemědělství a lesnictví     (2%) </t>
  </si>
  <si>
    <t xml:space="preserve">Energetika     (6%) </t>
  </si>
  <si>
    <t xml:space="preserve">Stavebnictví     (5%) </t>
  </si>
  <si>
    <t xml:space="preserve">Doprava     (4%) </t>
  </si>
  <si>
    <t>Ostatní     (2%)</t>
  </si>
  <si>
    <t>dodané ze SAKO - DZE</t>
  </si>
  <si>
    <t>dodané z TB - palivo ZP</t>
  </si>
  <si>
    <t>E.ON</t>
  </si>
  <si>
    <t>Standard plyn</t>
  </si>
  <si>
    <t>nad 1,89 do 7,56</t>
  </si>
  <si>
    <t>nad 7,56 do 15</t>
  </si>
  <si>
    <t>nad 15 do 25</t>
  </si>
  <si>
    <t>nad 25 do 30</t>
  </si>
  <si>
    <t>nad 30 do 45</t>
  </si>
  <si>
    <t>nad 45 do 63</t>
  </si>
  <si>
    <t>nad 63</t>
  </si>
  <si>
    <t>- *</t>
  </si>
  <si>
    <t>* Cena za kapacitu - Roční sazba platu za vypočtené</t>
  </si>
  <si>
    <r>
      <t>denní maximum Kč/tis. m</t>
    </r>
    <r>
      <rPr>
        <vertAlign val="superscript"/>
        <sz val="10"/>
        <color theme="1"/>
        <rFont val="Arial"/>
        <family val="2"/>
        <charset val="238"/>
      </rPr>
      <t>3</t>
    </r>
    <r>
      <rPr>
        <sz val="10"/>
        <color theme="1"/>
        <rFont val="Arial"/>
        <family val="2"/>
        <charset val="238"/>
      </rPr>
      <t>: 290 627,01</t>
    </r>
  </si>
  <si>
    <t>Spotřeba zemního plynu podle kategorie odběru [MWh]</t>
  </si>
  <si>
    <t>Velkoodběr</t>
  </si>
  <si>
    <t>Střední odběr</t>
  </si>
  <si>
    <t>Maloodběr</t>
  </si>
  <si>
    <t>Domácnosti</t>
  </si>
  <si>
    <t>Celkem</t>
  </si>
  <si>
    <t xml:space="preserve">z TB info </t>
  </si>
  <si>
    <t>tab 5</t>
  </si>
  <si>
    <t>cena uhlí - TZB info</t>
  </si>
  <si>
    <t>OZE - bioplyn (skládka)     (2p + 3n)</t>
  </si>
  <si>
    <t>teplo na vytápění a ohřev TUV (PK) - vč. tepla z KJ</t>
  </si>
  <si>
    <t>Roční odběr v pásmu</t>
  </si>
  <si>
    <t>nad - do</t>
  </si>
  <si>
    <t>MWh/rok</t>
  </si>
  <si>
    <t>Dvousložková cena (včetně DPH)</t>
  </si>
  <si>
    <t>Cena za odebraný plyn v Kč/MWh</t>
  </si>
  <si>
    <t>Stálý měsíční plat v Kč</t>
  </si>
  <si>
    <t>od 1.1.2016</t>
  </si>
  <si>
    <t>odběr</t>
  </si>
  <si>
    <t xml:space="preserve">cena </t>
  </si>
  <si>
    <t>vč. DPH</t>
  </si>
  <si>
    <t>bez DPH</t>
  </si>
  <si>
    <t>průměrná cena</t>
  </si>
  <si>
    <t>Kč/MWh</t>
  </si>
  <si>
    <t>Hnědé uhlí</t>
  </si>
  <si>
    <t>Černé uhlí</t>
  </si>
  <si>
    <t>Koks, kovářské</t>
  </si>
  <si>
    <t>uhlí, antracit</t>
  </si>
  <si>
    <t>Aktuali-</t>
  </si>
  <si>
    <t>zováno</t>
  </si>
  <si>
    <t>Ořech 1</t>
  </si>
  <si>
    <t>Ořech 2</t>
  </si>
  <si>
    <t>Kostka</t>
  </si>
  <si>
    <t>Kč/t</t>
  </si>
  <si>
    <t>Bernat Paliva-kovošrot s.r.o.</t>
  </si>
  <si>
    <t>Libuň, Jičín, Nová Paka, Trutnov, Hořice, Jilemnice, Železný Brod, Jablonec nad Nisou, Liberec, Městec Králové</t>
  </si>
  <si>
    <t>4450-4990</t>
  </si>
  <si>
    <t>5900-6990</t>
  </si>
  <si>
    <t>CDP Ivory</t>
  </si>
  <si>
    <t>celá ČR</t>
  </si>
  <si>
    <t>ESENVEX, s.r.o.</t>
  </si>
  <si>
    <t>Rumburk</t>
  </si>
  <si>
    <t>Jiří Havelka</t>
  </si>
  <si>
    <t>Křinec, Chvaletice, Jaroměř, Letohrad, Hrušová, Písečná, Železný Brod, Benešov, Mohelnice, Ždírec nad Doubravou, Nové Město na Moravě, Příbram, Jihlava, Hronov</t>
  </si>
  <si>
    <t>KORAMO, s.r.o.</t>
  </si>
  <si>
    <t>Kolín, Kutná Hora</t>
  </si>
  <si>
    <t>MEIXNER &amp; HANUŠ a.s.</t>
  </si>
  <si>
    <t>celá ČR, sklad Žamberk</t>
  </si>
  <si>
    <t>OPTIMTOP s.r.o.</t>
  </si>
  <si>
    <t>6296-6550</t>
  </si>
  <si>
    <t>Profi montage s.r.o.</t>
  </si>
  <si>
    <t>Žatec</t>
  </si>
  <si>
    <t>ProPal Kaplice</t>
  </si>
  <si>
    <t>Kaplice, Český Krumlov, Trhové Sviny, Borovany, Nové Hrady, Kamenný Újezd, Dolní Dvořiště, Vyšší Brod, Lipno nad Vltavou, Frymburk, Rožnov</t>
  </si>
  <si>
    <t>na dotaz</t>
  </si>
  <si>
    <t>Ridera Bohemia a.s.</t>
  </si>
  <si>
    <t>Ostrava</t>
  </si>
  <si>
    <t>Uhelné sklady - Hajna</t>
  </si>
  <si>
    <t>Jilemnice</t>
  </si>
  <si>
    <t>Uhelné sklady Jihlava a.s.</t>
  </si>
  <si>
    <t>Jihlava</t>
  </si>
  <si>
    <t>7190-7390</t>
  </si>
  <si>
    <t>VANĚK plus s.r.o.</t>
  </si>
  <si>
    <t>Roudnice nad Labem, Velvary</t>
  </si>
  <si>
    <t>wwwpoznámka</t>
  </si>
  <si>
    <t>ceny vč. DPH</t>
  </si>
  <si>
    <t>GJ/t</t>
  </si>
  <si>
    <t>Územní celek</t>
  </si>
  <si>
    <t>Spotřeba elektřiny podle kategorie odběru [MWh]</t>
  </si>
  <si>
    <t>Velkoodběr z vvn</t>
  </si>
  <si>
    <t>Velkoodběr
z vn</t>
  </si>
  <si>
    <t>Maloodběr podnikatelé</t>
  </si>
  <si>
    <t>Maloodběr domácnosti</t>
  </si>
  <si>
    <t>Statutární město Brno - rok 2016</t>
  </si>
  <si>
    <t>Tabulka č. 5: Spotřeba elektřiny podle kategorie odběru</t>
  </si>
  <si>
    <t>Sazba D 01d - Jednotarifová sazba (pro malou spotřebu)</t>
  </si>
  <si>
    <t>cena za 1 MWh v Kč</t>
  </si>
  <si>
    <t>jistič</t>
  </si>
  <si>
    <t>měsíční plat v Kč</t>
  </si>
  <si>
    <t>jistič do 3x10 A do 1x25 A včetně</t>
  </si>
  <si>
    <t>jistič nad 3x10 A do 3x16 A včetně</t>
  </si>
  <si>
    <t>jistič nad 3x16 A do 3x20 A včetně</t>
  </si>
  <si>
    <t>jistič nad 3x20 A do 3x25 A včetně</t>
  </si>
  <si>
    <t>jistič nad 3x25 A do 3x32 A včetně</t>
  </si>
  <si>
    <t>jistič nad 3x32 A do 3x40 A včetně</t>
  </si>
  <si>
    <t>jistič nad 3x40 A do 3x50 A včetně</t>
  </si>
  <si>
    <t>jistič nad 3x50 A do 3x63 A včetně</t>
  </si>
  <si>
    <t>jistič nad 3x63A za každou 1 A</t>
  </si>
  <si>
    <t>k celk. ceně se připočte E.ON 77,96 PRE 103,55 ČEZ 80,56</t>
  </si>
  <si>
    <t>jistič nad 1x25 A za každou 1 A</t>
  </si>
  <si>
    <t>Sazba D 02d - Jednotarifová sazba (pro střední spotřebu)</t>
  </si>
  <si>
    <t>cena 1 MWh v Kč</t>
  </si>
  <si>
    <t>Roční spotřeba</t>
  </si>
  <si>
    <t>kWh</t>
  </si>
  <si>
    <t xml:space="preserve">Cena za použití sítí provozovatele distribuční soustavy nad 1 kV je: </t>
  </si>
  <si>
    <t xml:space="preserve">Provozovatel distribuční soustavy </t>
  </si>
  <si>
    <t xml:space="preserve">Hladina napětí </t>
  </si>
  <si>
    <t>Cena za použití sítí VVN a VN v Kč/MWh</t>
  </si>
  <si>
    <t xml:space="preserve">VVN </t>
  </si>
  <si>
    <t xml:space="preserve">VN </t>
  </si>
  <si>
    <t xml:space="preserve">E.ON Distribuce, a.s. </t>
  </si>
  <si>
    <t>Cenové rozhodnutí Energetického regulačního úřadu č. 7/2015 ze dne 26. listopadu 2015, kterým se stanovují ceny za související službu v elektroenergetice a další regulované ceny</t>
  </si>
  <si>
    <t>zdroj:</t>
  </si>
  <si>
    <t>Cena silové elektřiny E.ON</t>
  </si>
  <si>
    <t xml:space="preserve">bez DPH </t>
  </si>
  <si>
    <t>zdroj TZB info</t>
  </si>
  <si>
    <t>Měsíční cena za roční rezervovanou kapacitu v Kč/MW a měsíc</t>
  </si>
  <si>
    <t xml:space="preserve">Měsíční cena za měsíční rezervovanou kapacitu v Kč/MW a měsíc </t>
  </si>
  <si>
    <t>Cena za rezervovanou kapacitu:</t>
  </si>
  <si>
    <t>pro velkoodběr budeme počítat:</t>
  </si>
  <si>
    <t xml:space="preserve">roční odběr </t>
  </si>
  <si>
    <t>MWh</t>
  </si>
  <si>
    <t xml:space="preserve">rezervovaná kapacita za </t>
  </si>
  <si>
    <t>MW</t>
  </si>
  <si>
    <t>TJ</t>
  </si>
  <si>
    <t>2ii</t>
  </si>
  <si>
    <t>teplo z biomasy (ostatní mimo TB)</t>
  </si>
  <si>
    <t>dodané z TB  - palivo biomasa</t>
  </si>
  <si>
    <t>Rok 2012</t>
  </si>
  <si>
    <t>Rok 2013</t>
  </si>
  <si>
    <t>Rok 2014</t>
  </si>
  <si>
    <t>Rok 2015</t>
  </si>
  <si>
    <t>Rok 2016</t>
  </si>
  <si>
    <t>Spotřeba zemního plynu [MWh]:</t>
  </si>
  <si>
    <t>zdroj tab.23 NV</t>
  </si>
  <si>
    <t>průměrný roční pokles v %:</t>
  </si>
  <si>
    <t>pokles  ZP (domácnosti a průmysl)</t>
  </si>
  <si>
    <t>(tab. Kar.)</t>
  </si>
  <si>
    <t>spotřeba elektřiny celkem (TJ):</t>
  </si>
  <si>
    <t xml:space="preserve">trend </t>
  </si>
  <si>
    <t>%</t>
  </si>
  <si>
    <t>od 2025:</t>
  </si>
  <si>
    <t>2v</t>
  </si>
  <si>
    <t>teplo z EDU</t>
  </si>
  <si>
    <t>1l</t>
  </si>
  <si>
    <t>nákup tepla z EDU</t>
  </si>
  <si>
    <t>3gg</t>
  </si>
  <si>
    <t>ztráty na HV z EDU</t>
  </si>
  <si>
    <t>ztráty při výrobě tepla (PK ost.)</t>
  </si>
  <si>
    <t>ztráty v rozvodech tepla (PK ost.)</t>
  </si>
  <si>
    <t>2dd</t>
  </si>
  <si>
    <t>dodané z TB - další OZE</t>
  </si>
  <si>
    <t>zemní plyn (domácnosti a průmysl bez výroby tepla a el.)</t>
  </si>
  <si>
    <t>ZP pro pr</t>
  </si>
  <si>
    <t>spotřeba uhlí (TJ):</t>
  </si>
  <si>
    <t>trend %</t>
  </si>
  <si>
    <t>Meziroční výše úspory v TJ (+úspora/-zvýšení ztrát)</t>
  </si>
  <si>
    <t>Meziroční výše úspory v % ze vstupů paliv a energie (+úspora/-zvýšení ztrát)</t>
  </si>
  <si>
    <t>Ztráty vztažené na výši vstupů paliv a energie (v %)</t>
  </si>
  <si>
    <t>Distribuční ztráty - elektřina:</t>
  </si>
  <si>
    <t>Distribuční ztráty - ZP:</t>
  </si>
  <si>
    <t>Vstupy paliv a energie - náklady na primární energie v pořizovacích cenách</t>
  </si>
  <si>
    <t>Konečná spotřeba paliv a energie - výnosy za spotřebované energie v tržních cenách</t>
  </si>
  <si>
    <t>mil. Kč/rok</t>
  </si>
  <si>
    <t>položka:</t>
  </si>
  <si>
    <t>jednotka:</t>
  </si>
  <si>
    <t>SAKO - Investice CELKEM</t>
  </si>
  <si>
    <t>PČM - investice CELKEM</t>
  </si>
  <si>
    <t>PBŠ - investice CELKEM</t>
  </si>
  <si>
    <t>PBS - investice celkem</t>
  </si>
  <si>
    <t>PSB - investice celkem</t>
  </si>
  <si>
    <t>Tepelné sítě - investice celkem</t>
  </si>
  <si>
    <t>Investice do distribuční soustavy elektrické energie</t>
  </si>
  <si>
    <t>Investice do distribuční soustavy zemního plynu</t>
  </si>
  <si>
    <t>Saldo CF</t>
  </si>
  <si>
    <t>Kumulace salda CF</t>
  </si>
  <si>
    <t>Investice do tepelného napaječe z JE Dukovany</t>
  </si>
  <si>
    <t>Diskontní faktor:</t>
  </si>
  <si>
    <t>NPV - čistá současná hodnota:</t>
  </si>
  <si>
    <t>Kumulované saldo CF:</t>
  </si>
  <si>
    <t>Investice do PK TB, a.s. celkem</t>
  </si>
  <si>
    <t>Investice do Ostatních PK celkem</t>
  </si>
  <si>
    <t>Celková výše investic v jednotlivých letech</t>
  </si>
  <si>
    <t>varianta:</t>
  </si>
  <si>
    <t>ZP</t>
  </si>
  <si>
    <t>OZE</t>
  </si>
  <si>
    <t>EDU</t>
  </si>
  <si>
    <t>kumulované saldo CF [mil. Kč]</t>
  </si>
  <si>
    <t>NPV - čistá současná hodnota  [mil. Kč]</t>
  </si>
  <si>
    <t>kumulace salda CF - var. EDU [mil. Kč]</t>
  </si>
  <si>
    <t>výše investic - var. EDU [mil. Kč]</t>
  </si>
  <si>
    <t>Investice do zdrojů OZE mimo SZTE</t>
  </si>
  <si>
    <t>index:</t>
  </si>
  <si>
    <t>roky:</t>
  </si>
  <si>
    <t xml:space="preserve">Investice v cenách 2018: </t>
  </si>
  <si>
    <t>Technicko-ekonomická kritéria:</t>
  </si>
  <si>
    <t>Garance úspor</t>
  </si>
  <si>
    <t>Absolutní výše úspor</t>
  </si>
  <si>
    <t>Investiční náklady</t>
  </si>
  <si>
    <t>Technické řešení</t>
  </si>
  <si>
    <t>Životnost</t>
  </si>
  <si>
    <t>Naléhavost</t>
  </si>
  <si>
    <t>Ekologická kritéria:</t>
  </si>
  <si>
    <t>Celkové hodnocení variant:</t>
  </si>
  <si>
    <t>Bodů celkem:</t>
  </si>
  <si>
    <t>Pořadí variant:</t>
  </si>
  <si>
    <t>kritéria</t>
  </si>
  <si>
    <t>váha</t>
  </si>
  <si>
    <t>scénář OZE</t>
  </si>
  <si>
    <t>scénář EDU</t>
  </si>
  <si>
    <t>Scénář OZE</t>
  </si>
  <si>
    <t>Scénář EDU</t>
  </si>
  <si>
    <t xml:space="preserve">TZL </t>
  </si>
  <si>
    <r>
      <t>SO</t>
    </r>
    <r>
      <rPr>
        <vertAlign val="subscript"/>
        <sz val="10"/>
        <color rgb="FF000000"/>
        <rFont val="Calibri"/>
        <family val="2"/>
        <charset val="238"/>
        <scheme val="minor"/>
      </rPr>
      <t xml:space="preserve">2 </t>
    </r>
  </si>
  <si>
    <r>
      <t>NO</t>
    </r>
    <r>
      <rPr>
        <vertAlign val="subscript"/>
        <sz val="10"/>
        <color rgb="FF000000"/>
        <rFont val="Calibri"/>
        <family val="2"/>
        <charset val="238"/>
        <scheme val="minor"/>
      </rPr>
      <t xml:space="preserve">x </t>
    </r>
  </si>
  <si>
    <t xml:space="preserve">CO </t>
  </si>
  <si>
    <t xml:space="preserve">VOC </t>
  </si>
  <si>
    <t>33.2</t>
  </si>
  <si>
    <r>
      <t>CO</t>
    </r>
    <r>
      <rPr>
        <vertAlign val="subscript"/>
        <sz val="10"/>
        <color rgb="FF000000"/>
        <rFont val="Calibri"/>
        <family val="2"/>
        <charset val="238"/>
        <scheme val="minor"/>
      </rPr>
      <t xml:space="preserve">2 </t>
    </r>
  </si>
  <si>
    <t>1) Snížení emisí EPS je pro potřeby porovnání scénářů defi nováno jako snížení emisí primárních
částic a prekurzorů sekundárních částic (tzv. EPS). Kritérium je vyjádřeno v procentech.
Indikátor EPS je defi nován vzorcem EPS = ((1 x TZL) + (0,88 x NOx) + (0,54 x SO2) + (0,64 x
NH3)).</t>
  </si>
  <si>
    <r>
      <t>3) Snížení emisí CO</t>
    </r>
    <r>
      <rPr>
        <vertAlign val="sub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 xml:space="preserve"> je pro potřeby porovnání scénářů defi nováno jako procentní hodnota snížení emisí samotného CO</t>
    </r>
    <r>
      <rPr>
        <vertAlign val="subscript"/>
        <sz val="11"/>
        <color theme="1"/>
        <rFont val="Calibri"/>
        <family val="2"/>
        <charset val="238"/>
        <scheme val="minor"/>
      </rPr>
      <t>2.</t>
    </r>
  </si>
  <si>
    <r>
      <t>2) Snížení emisí VOC je pro potřeby porovnání scénářů defi nováno jako procentní hodnota snížení emisí samotných VOC</t>
    </r>
    <r>
      <rPr>
        <vertAlign val="subscript"/>
        <sz val="11"/>
        <color theme="1"/>
        <rFont val="Calibri"/>
        <family val="2"/>
        <charset val="238"/>
        <scheme val="minor"/>
      </rPr>
      <t>.</t>
    </r>
  </si>
  <si>
    <t>1)</t>
  </si>
  <si>
    <t>2)</t>
  </si>
  <si>
    <t>3)</t>
  </si>
  <si>
    <t>Snížení emisí EPS</t>
  </si>
  <si>
    <t>Snížení emisí VOC</t>
  </si>
  <si>
    <t>Ekonomická výhodnost</t>
  </si>
  <si>
    <r>
      <t>Snížení emisí CO</t>
    </r>
    <r>
      <rPr>
        <vertAlign val="subscript"/>
        <sz val="11"/>
        <color theme="1"/>
        <rFont val="Arial"/>
        <family val="2"/>
        <charset val="238"/>
      </rPr>
      <t>2</t>
    </r>
  </si>
  <si>
    <t>Garance úspor / ekonomické výhodnosti</t>
  </si>
  <si>
    <t>Výše energetických úspor</t>
  </si>
  <si>
    <t xml:space="preserve">[% vůči výchozímu stavu, t/rok] </t>
  </si>
  <si>
    <t>výroba OZE mimo SZTE</t>
  </si>
  <si>
    <t>FVE 20kWp</t>
  </si>
  <si>
    <t>výroba z 1kWp</t>
  </si>
  <si>
    <t>kWh/rok</t>
  </si>
  <si>
    <t>mil.Kč/MWh</t>
  </si>
  <si>
    <t xml:space="preserve">mil. Kč/MWh </t>
  </si>
  <si>
    <t>měrná cena FVE</t>
  </si>
  <si>
    <t>nárůst výroby OZE mimo SZTE [TJ]</t>
  </si>
  <si>
    <t>mil. Kč/MWh</t>
  </si>
  <si>
    <t>mil. Kč/TJ</t>
  </si>
  <si>
    <t>výše investice [mil. Kč]</t>
  </si>
  <si>
    <t>vážený průměr:</t>
  </si>
  <si>
    <t>měrná cena MVE</t>
  </si>
  <si>
    <t>měrná cena VěE</t>
  </si>
  <si>
    <t>Spotřeba ZP celkem [TJ]:</t>
  </si>
  <si>
    <t>ZP pro výrobu tepla [TJ]:</t>
  </si>
  <si>
    <t>Ztráty v distribuci [TJ]:</t>
  </si>
  <si>
    <t>Spotřeba ZP - domácnosti a průmysl [TJ]:</t>
  </si>
  <si>
    <t>Elektřina:</t>
  </si>
  <si>
    <t>Celková spotřeba elektrické energie [TJ]:</t>
  </si>
  <si>
    <t>Elektřina ze sítě (vyrobená mimo katastr SMB) [TJ]:</t>
  </si>
  <si>
    <t>Celková spotřeba ZP [TJ]:</t>
  </si>
  <si>
    <t>ZP pro domácnosti a průmysl (bez výroby tepla a el.) [TJ]:</t>
  </si>
  <si>
    <t>body:</t>
  </si>
  <si>
    <t xml:space="preserve">zemní plyn (pro zdroje SZTE, PK, průmysl, domácnosti)     </t>
  </si>
  <si>
    <t xml:space="preserve">elektřina ze sítě (vyrobená mimo katastr SMB - mix)     </t>
  </si>
  <si>
    <t xml:space="preserve">OZE - biomasa   </t>
  </si>
  <si>
    <t xml:space="preserve">OZE - bioplyn (skládka)   </t>
  </si>
  <si>
    <t xml:space="preserve">OZE - energie větru    </t>
  </si>
  <si>
    <t xml:space="preserve">OZE - energie slunce   </t>
  </si>
  <si>
    <t xml:space="preserve">OZE - energie vody   </t>
  </si>
  <si>
    <t xml:space="preserve">OZE - energie okolí (využita pomocí TČ)   </t>
  </si>
  <si>
    <t xml:space="preserve">OZE - geotermální energie  </t>
  </si>
  <si>
    <t xml:space="preserve">DZE - energetické využití odpadu   </t>
  </si>
  <si>
    <t>Konečná spotřeba paliv a energie     (2a + 2e + 2f + 2j + 2k + 2u + 2v +3)</t>
  </si>
  <si>
    <t>teplo na vytápění a ohřev TUV (SZTE)     (2b + 2c + 2d + 2dd)</t>
  </si>
  <si>
    <t>teplo na vytápění a ohřev - vyrobeno v OZE     (2g + 2h + 2i + 2ii)</t>
  </si>
  <si>
    <t>elektřina     (2l + 2m + 2n + 2o + 2p + 2q + 2r + 2s + 2t)</t>
  </si>
  <si>
    <t>teplo     (3b + 3c + 3d + 3e + 3f + 3g + 3gg)</t>
  </si>
  <si>
    <t>Konečná spotřeba energie (dle sektoru)  (4a + 4b + 4c + 4d + 4e + 4f + 4g + 4h)</t>
  </si>
  <si>
    <t>Příloha č. 5.17</t>
  </si>
  <si>
    <t>ROK</t>
  </si>
  <si>
    <t>Biomasa</t>
  </si>
  <si>
    <t>Bioplyn</t>
  </si>
  <si>
    <t>TČ</t>
  </si>
  <si>
    <t>FVE</t>
  </si>
  <si>
    <t>VTE</t>
  </si>
  <si>
    <t>VE</t>
  </si>
  <si>
    <t>DZE</t>
  </si>
  <si>
    <t>[GWh]</t>
  </si>
  <si>
    <t>[TJ]</t>
  </si>
  <si>
    <t>L</t>
  </si>
  <si>
    <t>O</t>
  </si>
  <si>
    <t>R</t>
  </si>
  <si>
    <t>U</t>
  </si>
  <si>
    <t>X</t>
  </si>
  <si>
    <t>AA</t>
  </si>
  <si>
    <t>AD</t>
  </si>
  <si>
    <t>AG</t>
  </si>
  <si>
    <t>AJ</t>
  </si>
  <si>
    <t>AM</t>
  </si>
  <si>
    <t>AP</t>
  </si>
  <si>
    <t>AS</t>
  </si>
  <si>
    <t>AV</t>
  </si>
  <si>
    <t>AY</t>
  </si>
  <si>
    <t>BB</t>
  </si>
  <si>
    <t>BE</t>
  </si>
  <si>
    <t>BH</t>
  </si>
  <si>
    <t>BK</t>
  </si>
  <si>
    <t>BN</t>
  </si>
  <si>
    <t>BQ</t>
  </si>
  <si>
    <t>BT</t>
  </si>
  <si>
    <t>BW</t>
  </si>
  <si>
    <t>BZ</t>
  </si>
  <si>
    <t>CC</t>
  </si>
  <si>
    <t>CF</t>
  </si>
  <si>
    <t>CI</t>
  </si>
  <si>
    <t>CL</t>
  </si>
  <si>
    <t>CO</t>
  </si>
  <si>
    <t>Ostatní odvětví</t>
  </si>
  <si>
    <t xml:space="preserve">Obchod, služby, zdravotnictví, školství </t>
  </si>
  <si>
    <t>Průmysl</t>
  </si>
  <si>
    <t>Energetika</t>
  </si>
  <si>
    <t>I</t>
  </si>
  <si>
    <t>scénář ZP + OZE</t>
  </si>
  <si>
    <t>scénář OZE +EDU</t>
  </si>
  <si>
    <t>Energetická bilance navržených scénářů rozvoje do roku 2052:</t>
  </si>
  <si>
    <t>výše investic - var. OZE + ZP[mil. Kč]</t>
  </si>
  <si>
    <t>kumulace salda CF - var. OZE + ZP [mil. Kč]</t>
  </si>
  <si>
    <t>výše investic - var. OZE + EDU [mil. Kč]</t>
  </si>
  <si>
    <t>kumulace salda CF - var. OZE + EDU [mil. Kč]</t>
  </si>
  <si>
    <t>Zdražení</t>
  </si>
  <si>
    <t>Var OZE + ZP</t>
  </si>
  <si>
    <t>Var OZE + EDU</t>
  </si>
  <si>
    <t>scénář OZE + ZP</t>
  </si>
  <si>
    <t>Scénář OZE + ZP:</t>
  </si>
  <si>
    <t>Energetická bilance navržených  scénářů rozvoje do roku 2052:</t>
  </si>
  <si>
    <t>Scénář OZE + EDU:</t>
  </si>
  <si>
    <t>F</t>
  </si>
  <si>
    <t>C</t>
  </si>
  <si>
    <t xml:space="preserve">Investice v cenách 2022: </t>
  </si>
  <si>
    <t>Ekonomické porovnání navržených  scénářů rozvoje do roku 2052:</t>
  </si>
  <si>
    <t>roky</t>
  </si>
  <si>
    <t xml:space="preserve"> </t>
  </si>
  <si>
    <t xml:space="preserve">  </t>
  </si>
  <si>
    <t>Energie</t>
  </si>
  <si>
    <t>DZE - energetické využití odpadu</t>
  </si>
  <si>
    <t>OZE - geotermální energie</t>
  </si>
  <si>
    <t>OZE - energie okolí (využita pomocí TČ)</t>
  </si>
  <si>
    <t>zemní plyn (pro zdroje SZTE, PK, průmysl, domácnosti)</t>
  </si>
  <si>
    <t>uhlí a ostatní fosilní paliva</t>
  </si>
  <si>
    <t>OZE - biomasa</t>
  </si>
  <si>
    <t>OZE - bioplyn (skládka)</t>
  </si>
  <si>
    <t>OZE - energie větru</t>
  </si>
  <si>
    <t>OZE - energie slunce</t>
  </si>
  <si>
    <t>OZE - energie vody</t>
  </si>
  <si>
    <t>výše investic - var. OZE + ZP [mil. Kč]</t>
  </si>
  <si>
    <t>Příloha č. 5.18</t>
  </si>
  <si>
    <t xml:space="preserve">Investice v cenách 2023: </t>
  </si>
  <si>
    <t xml:space="preserve">Investice v cenách 2012: </t>
  </si>
  <si>
    <t>Vstupy paliv a energie - náklady na primární energie</t>
  </si>
  <si>
    <t>Výnosy za spotřebované energie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</si>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</sst>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0.0"/>
    <numFmt numFmtId="165" formatCode="#,##0.0\ _K_č"/>
    <numFmt numFmtId="166" formatCode="0.000"/>
    <numFmt numFmtId="167" formatCode="#,##0_ ;[Red]\-#,##0\ "/>
    <numFmt numFmtId="168" formatCode="0.0%"/>
    <numFmt numFmtId="169" formatCode="#,##0.0"/>
    <numFmt numFmtId="170" formatCode="#,##0.000"/>
    <numFmt numFmtId="171" formatCode="0.00000"/>
  </numFmts>
  <fonts count="31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</font>
    <font>
      <b/>
      <sz val="10"/>
      <color rgb="FF000000"/>
      <name val="Calibri"/>
      <family val="2"/>
      <charset val="238"/>
      <scheme val="minor"/>
    </font>
    <font>
      <i/>
      <sz val="10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i/>
      <sz val="10"/>
      <color theme="0" tint="-0.499984740745262"/>
      <name val="Calibri"/>
      <family val="2"/>
      <charset val="238"/>
      <scheme val="minor"/>
    </font>
    <font>
      <sz val="10"/>
      <color theme="0" tint="-0.499984740745262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vertAlign val="superscript"/>
      <sz val="10"/>
      <color theme="1"/>
      <name val="Arial"/>
      <family val="2"/>
      <charset val="238"/>
    </font>
    <font>
      <sz val="10"/>
      <color theme="1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00B050"/>
      <name val="Calibri"/>
      <family val="2"/>
      <charset val="238"/>
      <scheme val="minor"/>
    </font>
    <font>
      <sz val="11"/>
      <color rgb="FF00B0F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i/>
      <sz val="11"/>
      <color rgb="FF0070C0"/>
      <name val="Arial"/>
      <family val="2"/>
      <charset val="238"/>
    </font>
    <font>
      <b/>
      <sz val="11"/>
      <color rgb="FF0070C0"/>
      <name val="Arial"/>
      <family val="2"/>
      <charset val="238"/>
    </font>
    <font>
      <vertAlign val="subscript"/>
      <sz val="10"/>
      <color rgb="FF000000"/>
      <name val="Calibri"/>
      <family val="2"/>
      <charset val="238"/>
      <scheme val="minor"/>
    </font>
    <font>
      <vertAlign val="subscript"/>
      <sz val="11"/>
      <color theme="1"/>
      <name val="Calibri"/>
      <family val="2"/>
      <charset val="238"/>
      <scheme val="minor"/>
    </font>
    <font>
      <vertAlign val="subscript"/>
      <sz val="11"/>
      <color theme="1"/>
      <name val="Arial"/>
      <family val="2"/>
      <charset val="238"/>
    </font>
    <font>
      <b/>
      <sz val="11"/>
      <color rgb="FFFF0000"/>
      <name val="Arial"/>
      <family val="2"/>
      <charset val="238"/>
    </font>
    <font>
      <b/>
      <sz val="12"/>
      <color rgb="FFFF0000"/>
      <name val="Calibri"/>
      <family val="2"/>
      <charset val="238"/>
    </font>
    <font>
      <sz val="9"/>
      <color rgb="FF000000"/>
      <name val="Calibri"/>
      <family val="2"/>
      <charset val="238"/>
      <scheme val="minor"/>
    </font>
    <font>
      <sz val="11"/>
      <color theme="9" tint="-0.249977111117893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4" tint="0.599963377788628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</fills>
  <borders count="109">
    <border>
      <left/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dotted">
        <color indexed="64"/>
      </left>
      <right style="medium">
        <color indexed="64"/>
      </right>
      <top style="thin">
        <color indexed="64"/>
      </top>
      <bottom/>
      <diagonal/>
    </border>
    <border>
      <left style="dotted">
        <color indexed="64"/>
      </left>
      <right style="medium">
        <color indexed="64"/>
      </right>
      <top/>
      <bottom style="thin">
        <color indexed="64"/>
      </bottom>
      <diagonal/>
    </border>
    <border>
      <left style="dotted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/>
      <diagonal/>
    </border>
    <border>
      <left/>
      <right style="dotted">
        <color indexed="64"/>
      </right>
      <top/>
      <bottom style="thin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rgb="FFC00000"/>
      </left>
      <right/>
      <top style="medium">
        <color indexed="64"/>
      </top>
      <bottom style="thin">
        <color indexed="64"/>
      </bottom>
      <diagonal/>
    </border>
    <border>
      <left/>
      <right style="thin">
        <color rgb="FFC00000"/>
      </right>
      <top style="medium">
        <color indexed="64"/>
      </top>
      <bottom style="thin">
        <color indexed="64"/>
      </bottom>
      <diagonal/>
    </border>
    <border>
      <left style="thin">
        <color rgb="FFC00000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rgb="FFC00000"/>
      </right>
      <top style="thin">
        <color indexed="64"/>
      </top>
      <bottom/>
      <diagonal/>
    </border>
    <border>
      <left style="thin">
        <color rgb="FFC00000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rgb="FFC00000"/>
      </right>
      <top/>
      <bottom style="thin">
        <color indexed="64"/>
      </bottom>
      <diagonal/>
    </border>
    <border>
      <left style="dotted">
        <color indexed="64"/>
      </left>
      <right style="thin">
        <color rgb="FFC00000"/>
      </right>
      <top style="thin">
        <color indexed="64"/>
      </top>
      <bottom style="dotted">
        <color indexed="64"/>
      </bottom>
      <diagonal/>
    </border>
    <border>
      <left style="thin">
        <color rgb="FFC00000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rgb="FFC00000"/>
      </right>
      <top style="dotted">
        <color indexed="64"/>
      </top>
      <bottom style="dotted">
        <color indexed="64"/>
      </bottom>
      <diagonal/>
    </border>
    <border>
      <left style="thin">
        <color rgb="FFC00000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thin">
        <color rgb="FFC00000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/>
      <top style="thin">
        <color indexed="64"/>
      </top>
      <bottom/>
      <diagonal/>
    </border>
    <border>
      <left style="dotted">
        <color indexed="64"/>
      </left>
      <right/>
      <top/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C00000"/>
      </left>
      <right/>
      <top style="thin">
        <color indexed="64"/>
      </top>
      <bottom style="dotted">
        <color indexed="64"/>
      </bottom>
      <diagonal/>
    </border>
    <border>
      <left style="thin">
        <color rgb="FFC00000"/>
      </left>
      <right/>
      <top style="dotted">
        <color indexed="64"/>
      </top>
      <bottom style="dotted">
        <color indexed="64"/>
      </bottom>
      <diagonal/>
    </border>
    <border>
      <left style="thin">
        <color rgb="FFC00000"/>
      </left>
      <right/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dotted">
        <color auto="1"/>
      </left>
      <right/>
      <top/>
      <bottom style="dotted">
        <color auto="1"/>
      </bottom>
      <diagonal/>
    </border>
    <border>
      <left style="thin">
        <color indexed="64"/>
      </left>
      <right style="dotted">
        <color auto="1"/>
      </right>
      <top/>
      <bottom style="dotted">
        <color auto="1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rgb="FFC00000"/>
      </left>
      <right style="thin">
        <color indexed="64"/>
      </right>
      <top style="thin">
        <color indexed="64"/>
      </top>
      <bottom style="dotted">
        <color indexed="64"/>
      </bottom>
      <diagonal/>
    </border>
  </borders>
  <cellStyleXfs count="1">
    <xf numFmtId="0" fontId="0" fillId="0" borderId="0"/>
  </cellStyleXfs>
  <cellXfs count="406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2" fillId="3" borderId="2" xfId="0" applyFont="1" applyFill="1" applyBorder="1" applyAlignment="1">
      <alignment wrapText="1"/>
    </xf>
    <xf numFmtId="0" fontId="3" fillId="0" borderId="2" xfId="0" applyFont="1" applyBorder="1" applyAlignment="1">
      <alignment wrapText="1"/>
    </xf>
    <xf numFmtId="0" fontId="3" fillId="0" borderId="3" xfId="0" applyFont="1" applyBorder="1" applyAlignment="1">
      <alignment wrapText="1"/>
    </xf>
    <xf numFmtId="0" fontId="2" fillId="3" borderId="4" xfId="0" applyFont="1" applyFill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5" fillId="0" borderId="2" xfId="0" applyFont="1" applyBorder="1" applyAlignment="1">
      <alignment wrapText="1"/>
    </xf>
    <xf numFmtId="0" fontId="0" fillId="3" borderId="12" xfId="0" applyFill="1" applyBorder="1" applyAlignment="1">
      <alignment horizontal="center"/>
    </xf>
    <xf numFmtId="0" fontId="0" fillId="3" borderId="13" xfId="0" applyFill="1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3" borderId="14" xfId="0" applyFill="1" applyBorder="1" applyAlignment="1">
      <alignment horizontal="center"/>
    </xf>
    <xf numFmtId="0" fontId="0" fillId="3" borderId="15" xfId="0" applyFill="1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2" borderId="18" xfId="0" applyFill="1" applyBorder="1" applyAlignment="1">
      <alignment horizontal="center"/>
    </xf>
    <xf numFmtId="0" fontId="0" fillId="2" borderId="19" xfId="0" applyFill="1" applyBorder="1" applyAlignment="1">
      <alignment horizontal="center"/>
    </xf>
    <xf numFmtId="0" fontId="0" fillId="2" borderId="20" xfId="0" applyFill="1" applyBorder="1" applyAlignment="1">
      <alignment horizontal="center"/>
    </xf>
    <xf numFmtId="0" fontId="0" fillId="2" borderId="21" xfId="0" applyFill="1" applyBorder="1" applyAlignment="1">
      <alignment horizontal="center"/>
    </xf>
    <xf numFmtId="0" fontId="0" fillId="2" borderId="22" xfId="0" applyFill="1" applyBorder="1" applyAlignment="1">
      <alignment horizontal="center"/>
    </xf>
    <xf numFmtId="0" fontId="0" fillId="2" borderId="23" xfId="0" applyFill="1" applyBorder="1" applyAlignment="1">
      <alignment horizontal="center"/>
    </xf>
    <xf numFmtId="0" fontId="0" fillId="3" borderId="26" xfId="0" applyFill="1" applyBorder="1" applyAlignment="1">
      <alignment horizontal="center"/>
    </xf>
    <xf numFmtId="0" fontId="0" fillId="0" borderId="27" xfId="0" applyBorder="1" applyAlignment="1">
      <alignment horizontal="center"/>
    </xf>
    <xf numFmtId="0" fontId="0" fillId="3" borderId="27" xfId="0" applyFill="1" applyBorder="1" applyAlignment="1">
      <alignment horizontal="center"/>
    </xf>
    <xf numFmtId="0" fontId="0" fillId="0" borderId="28" xfId="0" applyBorder="1" applyAlignment="1">
      <alignment horizontal="center"/>
    </xf>
    <xf numFmtId="0" fontId="0" fillId="4" borderId="19" xfId="0" applyFill="1" applyBorder="1" applyAlignment="1">
      <alignment horizontal="center"/>
    </xf>
    <xf numFmtId="0" fontId="0" fillId="4" borderId="22" xfId="0" applyFill="1" applyBorder="1" applyAlignment="1">
      <alignment horizontal="center"/>
    </xf>
    <xf numFmtId="0" fontId="0" fillId="4" borderId="24" xfId="0" applyFill="1" applyBorder="1" applyAlignment="1">
      <alignment horizontal="center"/>
    </xf>
    <xf numFmtId="0" fontId="0" fillId="4" borderId="25" xfId="0" applyFill="1" applyBorder="1" applyAlignment="1">
      <alignment horizontal="center"/>
    </xf>
    <xf numFmtId="0" fontId="0" fillId="2" borderId="32" xfId="0" applyFill="1" applyBorder="1" applyAlignment="1">
      <alignment horizontal="center"/>
    </xf>
    <xf numFmtId="0" fontId="0" fillId="2" borderId="33" xfId="0" applyFill="1" applyBorder="1" applyAlignment="1">
      <alignment horizontal="center"/>
    </xf>
    <xf numFmtId="0" fontId="0" fillId="0" borderId="34" xfId="0" applyBorder="1" applyAlignment="1">
      <alignment horizontal="center"/>
    </xf>
    <xf numFmtId="0" fontId="0" fillId="4" borderId="37" xfId="0" applyFill="1" applyBorder="1" applyAlignment="1">
      <alignment horizontal="center"/>
    </xf>
    <xf numFmtId="0" fontId="0" fillId="4" borderId="38" xfId="0" applyFill="1" applyBorder="1" applyAlignment="1">
      <alignment horizontal="center"/>
    </xf>
    <xf numFmtId="0" fontId="0" fillId="4" borderId="39" xfId="0" applyFill="1" applyBorder="1" applyAlignment="1">
      <alignment horizontal="center"/>
    </xf>
    <xf numFmtId="0" fontId="0" fillId="4" borderId="40" xfId="0" applyFill="1" applyBorder="1" applyAlignment="1">
      <alignment horizontal="center"/>
    </xf>
    <xf numFmtId="0" fontId="0" fillId="3" borderId="41" xfId="0" applyFill="1" applyBorder="1" applyAlignment="1">
      <alignment horizontal="center"/>
    </xf>
    <xf numFmtId="0" fontId="0" fillId="0" borderId="42" xfId="0" applyBorder="1" applyAlignment="1">
      <alignment horizontal="center"/>
    </xf>
    <xf numFmtId="0" fontId="0" fillId="0" borderId="43" xfId="0" applyBorder="1" applyAlignment="1">
      <alignment horizontal="center"/>
    </xf>
    <xf numFmtId="0" fontId="0" fillId="3" borderId="42" xfId="0" applyFill="1" applyBorder="1" applyAlignment="1">
      <alignment horizontal="center"/>
    </xf>
    <xf numFmtId="0" fontId="0" fillId="3" borderId="43" xfId="0" applyFill="1" applyBorder="1" applyAlignment="1">
      <alignment horizontal="center"/>
    </xf>
    <xf numFmtId="0" fontId="0" fillId="0" borderId="44" xfId="0" applyBorder="1" applyAlignment="1">
      <alignment horizontal="center"/>
    </xf>
    <xf numFmtId="0" fontId="0" fillId="0" borderId="45" xfId="0" applyBorder="1" applyAlignment="1">
      <alignment horizontal="center"/>
    </xf>
    <xf numFmtId="0" fontId="0" fillId="2" borderId="46" xfId="0" applyFill="1" applyBorder="1" applyAlignment="1">
      <alignment horizontal="center"/>
    </xf>
    <xf numFmtId="0" fontId="0" fillId="2" borderId="47" xfId="0" applyFill="1" applyBorder="1" applyAlignment="1">
      <alignment horizontal="center"/>
    </xf>
    <xf numFmtId="0" fontId="0" fillId="3" borderId="48" xfId="0" applyFill="1" applyBorder="1" applyAlignment="1">
      <alignment horizontal="center"/>
    </xf>
    <xf numFmtId="0" fontId="0" fillId="0" borderId="49" xfId="0" applyBorder="1" applyAlignment="1">
      <alignment horizontal="center"/>
    </xf>
    <xf numFmtId="0" fontId="0" fillId="3" borderId="49" xfId="0" applyFill="1" applyBorder="1" applyAlignment="1">
      <alignment horizontal="center"/>
    </xf>
    <xf numFmtId="0" fontId="0" fillId="0" borderId="50" xfId="0" applyBorder="1" applyAlignment="1">
      <alignment horizontal="center"/>
    </xf>
    <xf numFmtId="0" fontId="0" fillId="4" borderId="32" xfId="0" applyFill="1" applyBorder="1" applyAlignment="1">
      <alignment horizontal="center"/>
    </xf>
    <xf numFmtId="0" fontId="0" fillId="4" borderId="33" xfId="0" applyFill="1" applyBorder="1" applyAlignment="1">
      <alignment horizontal="center"/>
    </xf>
    <xf numFmtId="0" fontId="6" fillId="0" borderId="2" xfId="0" applyFont="1" applyBorder="1" applyAlignment="1">
      <alignment wrapText="1"/>
    </xf>
    <xf numFmtId="0" fontId="7" fillId="0" borderId="2" xfId="0" applyFont="1" applyBorder="1" applyAlignment="1">
      <alignment wrapText="1"/>
    </xf>
    <xf numFmtId="0" fontId="7" fillId="0" borderId="4" xfId="0" applyFont="1" applyBorder="1" applyAlignment="1">
      <alignment horizontal="center" wrapText="1"/>
    </xf>
    <xf numFmtId="0" fontId="6" fillId="0" borderId="4" xfId="0" applyFont="1" applyBorder="1" applyAlignment="1">
      <alignment horizontal="center" wrapText="1"/>
    </xf>
    <xf numFmtId="0" fontId="0" fillId="5" borderId="42" xfId="0" applyFill="1" applyBorder="1" applyAlignment="1">
      <alignment horizontal="center"/>
    </xf>
    <xf numFmtId="0" fontId="0" fillId="0" borderId="0" xfId="0" applyAlignment="1">
      <alignment horizontal="left" vertical="center" indent="1"/>
    </xf>
    <xf numFmtId="0" fontId="8" fillId="0" borderId="0" xfId="0" applyFont="1" applyAlignment="1">
      <alignment vertical="top" wrapText="1"/>
    </xf>
    <xf numFmtId="0" fontId="10" fillId="0" borderId="53" xfId="0" applyFont="1" applyBorder="1" applyAlignment="1">
      <alignment horizontal="center" vertical="center" wrapText="1"/>
    </xf>
    <xf numFmtId="0" fontId="10" fillId="0" borderId="54" xfId="0" applyFont="1" applyBorder="1" applyAlignment="1">
      <alignment horizontal="center" vertical="center" wrapText="1"/>
    </xf>
    <xf numFmtId="0" fontId="0" fillId="6" borderId="14" xfId="0" applyFill="1" applyBorder="1" applyAlignment="1">
      <alignment horizontal="center"/>
    </xf>
    <xf numFmtId="0" fontId="0" fillId="5" borderId="14" xfId="0" applyFill="1" applyBorder="1" applyAlignment="1">
      <alignment horizontal="center"/>
    </xf>
    <xf numFmtId="0" fontId="10" fillId="0" borderId="59" xfId="0" applyFont="1" applyBorder="1" applyAlignment="1">
      <alignment horizontal="center" vertical="center" wrapText="1"/>
    </xf>
    <xf numFmtId="0" fontId="8" fillId="0" borderId="0" xfId="0" applyFont="1" applyAlignment="1">
      <alignment horizontal="center" wrapText="1"/>
    </xf>
    <xf numFmtId="4" fontId="8" fillId="0" borderId="0" xfId="0" applyNumberFormat="1" applyFont="1" applyAlignment="1">
      <alignment horizontal="center" wrapText="1"/>
    </xf>
    <xf numFmtId="0" fontId="8" fillId="0" borderId="60" xfId="0" applyFont="1" applyBorder="1" applyAlignment="1">
      <alignment horizontal="center" wrapText="1"/>
    </xf>
    <xf numFmtId="4" fontId="8" fillId="0" borderId="60" xfId="0" applyNumberFormat="1" applyFont="1" applyBorder="1" applyAlignment="1">
      <alignment horizontal="center" wrapText="1"/>
    </xf>
    <xf numFmtId="0" fontId="0" fillId="0" borderId="60" xfId="0" applyBorder="1"/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0" fillId="0" borderId="60" xfId="0" applyBorder="1" applyAlignment="1">
      <alignment wrapText="1"/>
    </xf>
    <xf numFmtId="0" fontId="0" fillId="0" borderId="60" xfId="0" applyBorder="1" applyAlignment="1">
      <alignment horizontal="center" wrapText="1"/>
    </xf>
    <xf numFmtId="0" fontId="0" fillId="7" borderId="0" xfId="0" applyFill="1" applyAlignment="1">
      <alignment horizontal="center" wrapText="1"/>
    </xf>
    <xf numFmtId="0" fontId="11" fillId="0" borderId="0" xfId="0" applyFont="1" applyAlignment="1">
      <alignment wrapText="1"/>
    </xf>
    <xf numFmtId="0" fontId="12" fillId="0" borderId="0" xfId="0" applyFont="1" applyAlignment="1">
      <alignment wrapText="1"/>
    </xf>
    <xf numFmtId="1" fontId="0" fillId="0" borderId="14" xfId="0" applyNumberFormat="1" applyBorder="1" applyAlignment="1">
      <alignment horizontal="center"/>
    </xf>
    <xf numFmtId="1" fontId="0" fillId="3" borderId="14" xfId="0" applyNumberFormat="1" applyFill="1" applyBorder="1" applyAlignment="1">
      <alignment horizontal="center"/>
    </xf>
    <xf numFmtId="1" fontId="0" fillId="0" borderId="16" xfId="0" applyNumberFormat="1" applyBorder="1" applyAlignment="1">
      <alignment horizontal="center"/>
    </xf>
    <xf numFmtId="0" fontId="0" fillId="0" borderId="60" xfId="0" applyBorder="1" applyAlignment="1">
      <alignment horizontal="center"/>
    </xf>
    <xf numFmtId="17" fontId="0" fillId="0" borderId="0" xfId="0" applyNumberFormat="1" applyAlignment="1">
      <alignment horizontal="center"/>
    </xf>
    <xf numFmtId="0" fontId="0" fillId="7" borderId="0" xfId="0" applyFill="1" applyAlignment="1">
      <alignment horizontal="center"/>
    </xf>
    <xf numFmtId="0" fontId="0" fillId="7" borderId="60" xfId="0" applyFill="1" applyBorder="1" applyAlignment="1">
      <alignment horizontal="center"/>
    </xf>
    <xf numFmtId="0" fontId="12" fillId="0" borderId="0" xfId="0" applyFont="1"/>
    <xf numFmtId="3" fontId="0" fillId="0" borderId="0" xfId="0" applyNumberFormat="1" applyAlignment="1">
      <alignment wrapText="1"/>
    </xf>
    <xf numFmtId="1" fontId="0" fillId="0" borderId="56" xfId="0" applyNumberFormat="1" applyBorder="1" applyAlignment="1">
      <alignment horizontal="center"/>
    </xf>
    <xf numFmtId="1" fontId="0" fillId="3" borderId="56" xfId="0" applyNumberFormat="1" applyFill="1" applyBorder="1" applyAlignment="1">
      <alignment horizontal="center"/>
    </xf>
    <xf numFmtId="1" fontId="0" fillId="5" borderId="56" xfId="0" applyNumberFormat="1" applyFill="1" applyBorder="1" applyAlignment="1">
      <alignment horizontal="center"/>
    </xf>
    <xf numFmtId="1" fontId="0" fillId="0" borderId="57" xfId="0" applyNumberFormat="1" applyBorder="1" applyAlignment="1">
      <alignment horizontal="center"/>
    </xf>
    <xf numFmtId="1" fontId="0" fillId="3" borderId="55" xfId="0" applyNumberFormat="1" applyFill="1" applyBorder="1" applyAlignment="1">
      <alignment horizontal="center"/>
    </xf>
    <xf numFmtId="1" fontId="0" fillId="5" borderId="42" xfId="0" applyNumberFormat="1" applyFill="1" applyBorder="1" applyAlignment="1">
      <alignment horizontal="center"/>
    </xf>
    <xf numFmtId="0" fontId="5" fillId="0" borderId="2" xfId="0" applyFont="1" applyBorder="1" applyAlignment="1">
      <alignment horizontal="left"/>
    </xf>
    <xf numFmtId="164" fontId="0" fillId="0" borderId="0" xfId="0" applyNumberFormat="1" applyAlignment="1">
      <alignment horizontal="center" wrapText="1"/>
    </xf>
    <xf numFmtId="0" fontId="0" fillId="0" borderId="63" xfId="0" applyBorder="1" applyAlignment="1">
      <alignment horizontal="center" wrapText="1"/>
    </xf>
    <xf numFmtId="0" fontId="0" fillId="7" borderId="63" xfId="0" applyFill="1" applyBorder="1" applyAlignment="1">
      <alignment horizontal="center" wrapText="1"/>
    </xf>
    <xf numFmtId="0" fontId="0" fillId="7" borderId="64" xfId="0" applyFill="1" applyBorder="1" applyAlignment="1">
      <alignment horizontal="center" wrapText="1"/>
    </xf>
    <xf numFmtId="1" fontId="0" fillId="0" borderId="0" xfId="0" applyNumberFormat="1" applyAlignment="1">
      <alignment wrapText="1"/>
    </xf>
    <xf numFmtId="1" fontId="0" fillId="0" borderId="0" xfId="0" applyNumberFormat="1" applyAlignment="1">
      <alignment horizontal="center" wrapText="1"/>
    </xf>
    <xf numFmtId="165" fontId="0" fillId="0" borderId="0" xfId="0" applyNumberFormat="1" applyAlignment="1">
      <alignment horizontal="center" wrapText="1"/>
    </xf>
    <xf numFmtId="165" fontId="0" fillId="7" borderId="0" xfId="0" applyNumberFormat="1" applyFill="1" applyAlignment="1">
      <alignment horizontal="center" wrapText="1"/>
    </xf>
    <xf numFmtId="165" fontId="0" fillId="7" borderId="61" xfId="0" applyNumberFormat="1" applyFill="1" applyBorder="1" applyAlignment="1">
      <alignment horizontal="center" wrapText="1"/>
    </xf>
    <xf numFmtId="164" fontId="13" fillId="0" borderId="0" xfId="0" applyNumberFormat="1" applyFont="1" applyAlignment="1">
      <alignment horizontal="center" wrapText="1"/>
    </xf>
    <xf numFmtId="0" fontId="0" fillId="0" borderId="0" xfId="0" applyAlignment="1">
      <alignment horizontal="right" wrapText="1"/>
    </xf>
    <xf numFmtId="166" fontId="0" fillId="0" borderId="0" xfId="0" applyNumberFormat="1" applyAlignment="1">
      <alignment horizontal="center" wrapText="1"/>
    </xf>
    <xf numFmtId="1" fontId="0" fillId="0" borderId="30" xfId="0" applyNumberFormat="1" applyBorder="1" applyAlignment="1">
      <alignment horizontal="center" wrapText="1"/>
    </xf>
    <xf numFmtId="1" fontId="13" fillId="0" borderId="31" xfId="0" applyNumberFormat="1" applyFont="1" applyBorder="1" applyAlignment="1">
      <alignment horizontal="center" wrapText="1"/>
    </xf>
    <xf numFmtId="1" fontId="0" fillId="0" borderId="60" xfId="0" applyNumberFormat="1" applyBorder="1" applyAlignment="1">
      <alignment horizontal="center" wrapText="1"/>
    </xf>
    <xf numFmtId="1" fontId="0" fillId="7" borderId="0" xfId="0" applyNumberFormat="1" applyFill="1" applyAlignment="1">
      <alignment horizontal="center" wrapText="1"/>
    </xf>
    <xf numFmtId="1" fontId="0" fillId="7" borderId="60" xfId="0" applyNumberFormat="1" applyFill="1" applyBorder="1" applyAlignment="1">
      <alignment horizontal="center" wrapText="1"/>
    </xf>
    <xf numFmtId="1" fontId="0" fillId="7" borderId="61" xfId="0" applyNumberFormat="1" applyFill="1" applyBorder="1" applyAlignment="1">
      <alignment horizontal="center" wrapText="1"/>
    </xf>
    <xf numFmtId="1" fontId="0" fillId="7" borderId="65" xfId="0" applyNumberFormat="1" applyFill="1" applyBorder="1" applyAlignment="1">
      <alignment horizontal="center" wrapText="1"/>
    </xf>
    <xf numFmtId="164" fontId="14" fillId="0" borderId="0" xfId="0" applyNumberFormat="1" applyFont="1" applyAlignment="1">
      <alignment horizontal="center" wrapText="1"/>
    </xf>
    <xf numFmtId="0" fontId="14" fillId="0" borderId="0" xfId="0" applyFont="1" applyAlignment="1">
      <alignment horizontal="center" wrapText="1"/>
    </xf>
    <xf numFmtId="164" fontId="15" fillId="0" borderId="0" xfId="0" applyNumberFormat="1" applyFont="1" applyAlignment="1">
      <alignment horizontal="center" wrapText="1"/>
    </xf>
    <xf numFmtId="165" fontId="14" fillId="0" borderId="0" xfId="0" applyNumberFormat="1" applyFont="1" applyAlignment="1">
      <alignment horizontal="center" wrapText="1"/>
    </xf>
    <xf numFmtId="0" fontId="14" fillId="0" borderId="0" xfId="0" applyFont="1" applyAlignment="1">
      <alignment wrapText="1"/>
    </xf>
    <xf numFmtId="0" fontId="14" fillId="0" borderId="0" xfId="0" applyFont="1" applyAlignment="1">
      <alignment horizontal="right" wrapText="1"/>
    </xf>
    <xf numFmtId="1" fontId="0" fillId="0" borderId="42" xfId="0" applyNumberFormat="1" applyBorder="1" applyAlignment="1">
      <alignment horizontal="center"/>
    </xf>
    <xf numFmtId="0" fontId="16" fillId="5" borderId="42" xfId="0" applyFont="1" applyFill="1" applyBorder="1" applyAlignment="1">
      <alignment horizontal="center"/>
    </xf>
    <xf numFmtId="0" fontId="14" fillId="5" borderId="42" xfId="0" applyFont="1" applyFill="1" applyBorder="1" applyAlignment="1">
      <alignment horizontal="center"/>
    </xf>
    <xf numFmtId="1" fontId="17" fillId="5" borderId="42" xfId="0" applyNumberFormat="1" applyFont="1" applyFill="1" applyBorder="1" applyAlignment="1">
      <alignment horizontal="center"/>
    </xf>
    <xf numFmtId="2" fontId="17" fillId="5" borderId="42" xfId="0" applyNumberFormat="1" applyFont="1" applyFill="1" applyBorder="1" applyAlignment="1">
      <alignment horizontal="center"/>
    </xf>
    <xf numFmtId="2" fontId="0" fillId="0" borderId="15" xfId="0" applyNumberFormat="1" applyBorder="1" applyAlignment="1">
      <alignment horizontal="center"/>
    </xf>
    <xf numFmtId="2" fontId="0" fillId="0" borderId="43" xfId="0" applyNumberFormat="1" applyBorder="1" applyAlignment="1">
      <alignment horizontal="center"/>
    </xf>
    <xf numFmtId="2" fontId="0" fillId="0" borderId="49" xfId="0" applyNumberFormat="1" applyBorder="1" applyAlignment="1">
      <alignment horizontal="center"/>
    </xf>
    <xf numFmtId="2" fontId="16" fillId="5" borderId="42" xfId="0" applyNumberFormat="1" applyFont="1" applyFill="1" applyBorder="1" applyAlignment="1">
      <alignment horizontal="center"/>
    </xf>
    <xf numFmtId="0" fontId="17" fillId="5" borderId="42" xfId="0" applyFont="1" applyFill="1" applyBorder="1" applyAlignment="1">
      <alignment horizontal="center"/>
    </xf>
    <xf numFmtId="1" fontId="5" fillId="0" borderId="2" xfId="0" applyNumberFormat="1" applyFont="1" applyBorder="1" applyAlignment="1">
      <alignment wrapText="1"/>
    </xf>
    <xf numFmtId="1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1" fontId="0" fillId="8" borderId="56" xfId="0" applyNumberFormat="1" applyFill="1" applyBorder="1" applyAlignment="1">
      <alignment horizontal="center"/>
    </xf>
    <xf numFmtId="0" fontId="0" fillId="8" borderId="14" xfId="0" applyFill="1" applyBorder="1" applyAlignment="1">
      <alignment horizontal="center"/>
    </xf>
    <xf numFmtId="2" fontId="14" fillId="5" borderId="42" xfId="0" applyNumberFormat="1" applyFont="1" applyFill="1" applyBorder="1" applyAlignment="1">
      <alignment horizontal="center"/>
    </xf>
    <xf numFmtId="2" fontId="0" fillId="5" borderId="42" xfId="0" applyNumberFormat="1" applyFill="1" applyBorder="1" applyAlignment="1">
      <alignment horizontal="center"/>
    </xf>
    <xf numFmtId="0" fontId="0" fillId="3" borderId="34" xfId="0" applyFill="1" applyBorder="1" applyAlignment="1">
      <alignment horizontal="center"/>
    </xf>
    <xf numFmtId="0" fontId="19" fillId="3" borderId="2" xfId="0" applyFont="1" applyFill="1" applyBorder="1" applyAlignment="1">
      <alignment wrapText="1"/>
    </xf>
    <xf numFmtId="1" fontId="18" fillId="3" borderId="42" xfId="0" applyNumberFormat="1" applyFont="1" applyFill="1" applyBorder="1" applyAlignment="1">
      <alignment horizontal="center"/>
    </xf>
    <xf numFmtId="1" fontId="18" fillId="3" borderId="56" xfId="0" applyNumberFormat="1" applyFont="1" applyFill="1" applyBorder="1" applyAlignment="1">
      <alignment horizontal="center"/>
    </xf>
    <xf numFmtId="1" fontId="13" fillId="0" borderId="0" xfId="0" applyNumberFormat="1" applyFont="1"/>
    <xf numFmtId="1" fontId="13" fillId="0" borderId="56" xfId="0" applyNumberFormat="1" applyFont="1" applyBorder="1" applyAlignment="1">
      <alignment horizontal="right"/>
    </xf>
    <xf numFmtId="0" fontId="13" fillId="0" borderId="0" xfId="0" applyFont="1"/>
    <xf numFmtId="0" fontId="0" fillId="0" borderId="62" xfId="0" applyBorder="1" applyAlignment="1">
      <alignment horizontal="center" wrapText="1"/>
    </xf>
    <xf numFmtId="164" fontId="0" fillId="0" borderId="42" xfId="0" applyNumberFormat="1" applyBorder="1" applyAlignment="1">
      <alignment horizontal="center"/>
    </xf>
    <xf numFmtId="164" fontId="0" fillId="5" borderId="42" xfId="0" applyNumberFormat="1" applyFill="1" applyBorder="1" applyAlignment="1">
      <alignment horizontal="center"/>
    </xf>
    <xf numFmtId="0" fontId="0" fillId="3" borderId="62" xfId="0" applyFill="1" applyBorder="1" applyAlignment="1">
      <alignment horizontal="left" vertical="center" indent="1"/>
    </xf>
    <xf numFmtId="0" fontId="0" fillId="4" borderId="66" xfId="0" applyFill="1" applyBorder="1" applyAlignment="1">
      <alignment horizontal="center"/>
    </xf>
    <xf numFmtId="0" fontId="0" fillId="0" borderId="68" xfId="0" applyBorder="1"/>
    <xf numFmtId="0" fontId="0" fillId="0" borderId="13" xfId="0" applyBorder="1" applyAlignment="1">
      <alignment horizontal="center"/>
    </xf>
    <xf numFmtId="0" fontId="0" fillId="0" borderId="69" xfId="0" applyBorder="1"/>
    <xf numFmtId="1" fontId="0" fillId="0" borderId="72" xfId="0" applyNumberFormat="1" applyBorder="1" applyAlignment="1">
      <alignment horizontal="center"/>
    </xf>
    <xf numFmtId="1" fontId="0" fillId="0" borderId="73" xfId="0" applyNumberFormat="1" applyBorder="1" applyAlignment="1">
      <alignment horizontal="center"/>
    </xf>
    <xf numFmtId="1" fontId="0" fillId="0" borderId="68" xfId="0" applyNumberFormat="1" applyBorder="1" applyAlignment="1">
      <alignment horizontal="center"/>
    </xf>
    <xf numFmtId="1" fontId="0" fillId="0" borderId="12" xfId="0" applyNumberFormat="1" applyBorder="1" applyAlignment="1">
      <alignment horizontal="center"/>
    </xf>
    <xf numFmtId="1" fontId="0" fillId="0" borderId="69" xfId="0" applyNumberFormat="1" applyBorder="1" applyAlignment="1">
      <alignment horizontal="center"/>
    </xf>
    <xf numFmtId="1" fontId="0" fillId="0" borderId="48" xfId="0" applyNumberFormat="1" applyBorder="1" applyAlignment="1">
      <alignment horizontal="center"/>
    </xf>
    <xf numFmtId="1" fontId="0" fillId="0" borderId="49" xfId="0" applyNumberFormat="1" applyBorder="1" applyAlignment="1">
      <alignment horizontal="center"/>
    </xf>
    <xf numFmtId="0" fontId="0" fillId="3" borderId="77" xfId="0" applyFill="1" applyBorder="1" applyAlignment="1">
      <alignment horizontal="center"/>
    </xf>
    <xf numFmtId="0" fontId="0" fillId="3" borderId="78" xfId="0" applyFill="1" applyBorder="1" applyAlignment="1">
      <alignment horizontal="center"/>
    </xf>
    <xf numFmtId="0" fontId="0" fillId="3" borderId="79" xfId="0" applyFill="1" applyBorder="1" applyAlignment="1">
      <alignment horizontal="center"/>
    </xf>
    <xf numFmtId="1" fontId="0" fillId="0" borderId="80" xfId="0" applyNumberFormat="1" applyBorder="1" applyAlignment="1">
      <alignment horizontal="center"/>
    </xf>
    <xf numFmtId="1" fontId="0" fillId="0" borderId="34" xfId="0" applyNumberFormat="1" applyBorder="1" applyAlignment="1">
      <alignment horizontal="center"/>
    </xf>
    <xf numFmtId="0" fontId="0" fillId="9" borderId="82" xfId="0" applyFill="1" applyBorder="1"/>
    <xf numFmtId="0" fontId="0" fillId="9" borderId="83" xfId="0" applyFill="1" applyBorder="1" applyAlignment="1">
      <alignment horizontal="center"/>
    </xf>
    <xf numFmtId="0" fontId="0" fillId="9" borderId="70" xfId="0" applyFill="1" applyBorder="1"/>
    <xf numFmtId="0" fontId="0" fillId="9" borderId="71" xfId="0" applyFill="1" applyBorder="1" applyAlignment="1">
      <alignment horizontal="center"/>
    </xf>
    <xf numFmtId="9" fontId="0" fillId="0" borderId="0" xfId="0" applyNumberFormat="1" applyAlignment="1">
      <alignment horizontal="center"/>
    </xf>
    <xf numFmtId="3" fontId="0" fillId="9" borderId="84" xfId="0" applyNumberFormat="1" applyFill="1" applyBorder="1" applyAlignment="1">
      <alignment horizontal="center"/>
    </xf>
    <xf numFmtId="3" fontId="0" fillId="9" borderId="82" xfId="0" applyNumberFormat="1" applyFill="1" applyBorder="1" applyAlignment="1">
      <alignment horizontal="center"/>
    </xf>
    <xf numFmtId="3" fontId="0" fillId="9" borderId="85" xfId="0" applyNumberFormat="1" applyFill="1" applyBorder="1" applyAlignment="1">
      <alignment horizontal="center"/>
    </xf>
    <xf numFmtId="3" fontId="0" fillId="9" borderId="86" xfId="0" applyNumberFormat="1" applyFill="1" applyBorder="1" applyAlignment="1">
      <alignment horizontal="center"/>
    </xf>
    <xf numFmtId="3" fontId="0" fillId="9" borderId="87" xfId="0" applyNumberFormat="1" applyFill="1" applyBorder="1" applyAlignment="1">
      <alignment horizontal="center"/>
    </xf>
    <xf numFmtId="3" fontId="0" fillId="9" borderId="74" xfId="0" applyNumberFormat="1" applyFill="1" applyBorder="1" applyAlignment="1">
      <alignment horizontal="center"/>
    </xf>
    <xf numFmtId="3" fontId="0" fillId="9" borderId="70" xfId="0" applyNumberFormat="1" applyFill="1" applyBorder="1" applyAlignment="1">
      <alignment horizontal="center"/>
    </xf>
    <xf numFmtId="3" fontId="0" fillId="9" borderId="75" xfId="0" applyNumberFormat="1" applyFill="1" applyBorder="1" applyAlignment="1">
      <alignment horizontal="center"/>
    </xf>
    <xf numFmtId="3" fontId="0" fillId="9" borderId="76" xfId="0" applyNumberFormat="1" applyFill="1" applyBorder="1" applyAlignment="1">
      <alignment horizontal="center"/>
    </xf>
    <xf numFmtId="3" fontId="0" fillId="9" borderId="81" xfId="0" applyNumberFormat="1" applyFill="1" applyBorder="1" applyAlignment="1">
      <alignment horizontal="center"/>
    </xf>
    <xf numFmtId="3" fontId="13" fillId="9" borderId="74" xfId="0" applyNumberFormat="1" applyFont="1" applyFill="1" applyBorder="1" applyAlignment="1">
      <alignment horizontal="center"/>
    </xf>
    <xf numFmtId="0" fontId="0" fillId="9" borderId="88" xfId="0" applyFill="1" applyBorder="1" applyAlignment="1">
      <alignment horizontal="left" vertical="center" indent="1"/>
    </xf>
    <xf numFmtId="10" fontId="0" fillId="9" borderId="89" xfId="0" applyNumberFormat="1" applyFill="1" applyBorder="1" applyAlignment="1">
      <alignment horizontal="center"/>
    </xf>
    <xf numFmtId="0" fontId="0" fillId="9" borderId="67" xfId="0" applyFill="1" applyBorder="1" applyAlignment="1">
      <alignment horizontal="center"/>
    </xf>
    <xf numFmtId="0" fontId="0" fillId="9" borderId="31" xfId="0" applyFill="1" applyBorder="1" applyAlignment="1">
      <alignment horizontal="left" vertical="center" indent="1"/>
    </xf>
    <xf numFmtId="0" fontId="0" fillId="9" borderId="65" xfId="0" applyFill="1" applyBorder="1" applyAlignment="1">
      <alignment horizontal="center"/>
    </xf>
    <xf numFmtId="0" fontId="0" fillId="9" borderId="30" xfId="0" applyFill="1" applyBorder="1" applyAlignment="1">
      <alignment horizontal="left" vertical="center" indent="1"/>
    </xf>
    <xf numFmtId="0" fontId="0" fillId="9" borderId="61" xfId="0" applyFill="1" applyBorder="1" applyAlignment="1">
      <alignment horizontal="center"/>
    </xf>
    <xf numFmtId="3" fontId="0" fillId="9" borderId="0" xfId="0" applyNumberFormat="1" applyFill="1" applyAlignment="1">
      <alignment horizontal="center"/>
    </xf>
    <xf numFmtId="167" fontId="0" fillId="9" borderId="60" xfId="0" applyNumberFormat="1" applyFill="1" applyBorder="1" applyAlignment="1">
      <alignment horizontal="center"/>
    </xf>
    <xf numFmtId="1" fontId="0" fillId="3" borderId="12" xfId="0" applyNumberFormat="1" applyFill="1" applyBorder="1" applyAlignment="1">
      <alignment horizontal="center"/>
    </xf>
    <xf numFmtId="0" fontId="0" fillId="3" borderId="62" xfId="0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3" borderId="62" xfId="0" applyFill="1" applyBorder="1" applyAlignment="1">
      <alignment horizontal="center" vertical="center"/>
    </xf>
    <xf numFmtId="0" fontId="0" fillId="3" borderId="79" xfId="0" applyFill="1" applyBorder="1" applyAlignment="1">
      <alignment horizontal="center" vertical="center"/>
    </xf>
    <xf numFmtId="0" fontId="0" fillId="4" borderId="66" xfId="0" applyFill="1" applyBorder="1" applyAlignment="1">
      <alignment horizontal="center" vertical="center"/>
    </xf>
    <xf numFmtId="0" fontId="0" fillId="3" borderId="77" xfId="0" applyFill="1" applyBorder="1" applyAlignment="1">
      <alignment horizontal="center" vertical="center"/>
    </xf>
    <xf numFmtId="3" fontId="0" fillId="0" borderId="12" xfId="0" applyNumberFormat="1" applyBorder="1" applyAlignment="1">
      <alignment horizontal="center"/>
    </xf>
    <xf numFmtId="3" fontId="0" fillId="0" borderId="14" xfId="0" applyNumberFormat="1" applyBorder="1" applyAlignment="1">
      <alignment horizontal="center"/>
    </xf>
    <xf numFmtId="3" fontId="0" fillId="9" borderId="14" xfId="0" applyNumberFormat="1" applyFill="1" applyBorder="1" applyAlignment="1">
      <alignment horizontal="center"/>
    </xf>
    <xf numFmtId="3" fontId="0" fillId="0" borderId="80" xfId="0" applyNumberFormat="1" applyBorder="1" applyAlignment="1">
      <alignment horizontal="center"/>
    </xf>
    <xf numFmtId="3" fontId="0" fillId="0" borderId="34" xfId="0" applyNumberFormat="1" applyBorder="1" applyAlignment="1">
      <alignment horizontal="center"/>
    </xf>
    <xf numFmtId="3" fontId="0" fillId="9" borderId="34" xfId="0" applyNumberFormat="1" applyFill="1" applyBorder="1" applyAlignment="1">
      <alignment horizontal="center"/>
    </xf>
    <xf numFmtId="3" fontId="0" fillId="0" borderId="72" xfId="0" applyNumberFormat="1" applyBorder="1" applyAlignment="1">
      <alignment horizontal="center"/>
    </xf>
    <xf numFmtId="3" fontId="0" fillId="0" borderId="73" xfId="0" applyNumberFormat="1" applyBorder="1" applyAlignment="1">
      <alignment horizontal="center"/>
    </xf>
    <xf numFmtId="3" fontId="0" fillId="9" borderId="73" xfId="0" applyNumberFormat="1" applyFill="1" applyBorder="1" applyAlignment="1">
      <alignment horizontal="center"/>
    </xf>
    <xf numFmtId="3" fontId="0" fillId="0" borderId="48" xfId="0" applyNumberFormat="1" applyBorder="1" applyAlignment="1">
      <alignment horizontal="center"/>
    </xf>
    <xf numFmtId="3" fontId="0" fillId="0" borderId="49" xfId="0" applyNumberFormat="1" applyBorder="1" applyAlignment="1">
      <alignment horizontal="center"/>
    </xf>
    <xf numFmtId="3" fontId="0" fillId="9" borderId="49" xfId="0" applyNumberFormat="1" applyFill="1" applyBorder="1" applyAlignment="1">
      <alignment horizontal="center"/>
    </xf>
    <xf numFmtId="0" fontId="0" fillId="0" borderId="70" xfId="0" applyBorder="1"/>
    <xf numFmtId="0" fontId="0" fillId="0" borderId="71" xfId="0" applyBorder="1" applyAlignment="1">
      <alignment horizontal="center"/>
    </xf>
    <xf numFmtId="1" fontId="0" fillId="0" borderId="74" xfId="0" applyNumberFormat="1" applyBorder="1" applyAlignment="1">
      <alignment horizontal="center"/>
    </xf>
    <xf numFmtId="1" fontId="0" fillId="0" borderId="70" xfId="0" applyNumberFormat="1" applyBorder="1" applyAlignment="1">
      <alignment horizontal="center"/>
    </xf>
    <xf numFmtId="1" fontId="0" fillId="0" borderId="75" xfId="0" applyNumberFormat="1" applyBorder="1" applyAlignment="1">
      <alignment horizontal="center"/>
    </xf>
    <xf numFmtId="1" fontId="0" fillId="0" borderId="76" xfId="0" applyNumberFormat="1" applyBorder="1" applyAlignment="1">
      <alignment horizontal="center"/>
    </xf>
    <xf numFmtId="1" fontId="0" fillId="0" borderId="81" xfId="0" applyNumberFormat="1" applyBorder="1" applyAlignment="1">
      <alignment horizontal="center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wrapText="1"/>
    </xf>
    <xf numFmtId="3" fontId="0" fillId="0" borderId="75" xfId="0" applyNumberFormat="1" applyBorder="1" applyAlignment="1">
      <alignment horizontal="center"/>
    </xf>
    <xf numFmtId="0" fontId="0" fillId="0" borderId="73" xfId="0" applyBorder="1" applyAlignment="1">
      <alignment horizontal="center"/>
    </xf>
    <xf numFmtId="0" fontId="0" fillId="0" borderId="74" xfId="0" applyBorder="1" applyAlignment="1">
      <alignment horizontal="center"/>
    </xf>
    <xf numFmtId="3" fontId="0" fillId="0" borderId="74" xfId="0" applyNumberFormat="1" applyBorder="1" applyAlignment="1">
      <alignment horizontal="center"/>
    </xf>
    <xf numFmtId="0" fontId="0" fillId="0" borderId="94" xfId="0" applyBorder="1" applyAlignment="1">
      <alignment horizontal="center"/>
    </xf>
    <xf numFmtId="0" fontId="0" fillId="0" borderId="95" xfId="0" applyBorder="1" applyAlignment="1">
      <alignment horizontal="center"/>
    </xf>
    <xf numFmtId="3" fontId="0" fillId="0" borderId="81" xfId="0" applyNumberFormat="1" applyBorder="1" applyAlignment="1">
      <alignment horizontal="center"/>
    </xf>
    <xf numFmtId="3" fontId="0" fillId="0" borderId="76" xfId="0" applyNumberFormat="1" applyBorder="1" applyAlignment="1">
      <alignment horizontal="center"/>
    </xf>
    <xf numFmtId="0" fontId="20" fillId="0" borderId="72" xfId="0" applyFont="1" applyBorder="1" applyAlignment="1">
      <alignment horizontal="center" vertical="center" wrapText="1"/>
    </xf>
    <xf numFmtId="0" fontId="20" fillId="0" borderId="73" xfId="0" applyFont="1" applyBorder="1" applyAlignment="1">
      <alignment horizontal="center" vertical="center" wrapText="1"/>
    </xf>
    <xf numFmtId="0" fontId="20" fillId="0" borderId="74" xfId="0" applyFont="1" applyBorder="1" applyAlignment="1">
      <alignment horizontal="center" vertical="center" wrapText="1"/>
    </xf>
    <xf numFmtId="0" fontId="20" fillId="0" borderId="74" xfId="0" applyFont="1" applyBorder="1" applyAlignment="1">
      <alignment horizontal="justify" vertical="center" wrapText="1"/>
    </xf>
    <xf numFmtId="0" fontId="20" fillId="0" borderId="94" xfId="0" applyFont="1" applyBorder="1" applyAlignment="1">
      <alignment horizontal="justify" vertical="center" wrapText="1"/>
    </xf>
    <xf numFmtId="0" fontId="20" fillId="0" borderId="98" xfId="0" applyFont="1" applyBorder="1" applyAlignment="1">
      <alignment horizontal="justify" vertical="center" wrapText="1"/>
    </xf>
    <xf numFmtId="0" fontId="20" fillId="0" borderId="99" xfId="0" applyFont="1" applyBorder="1" applyAlignment="1">
      <alignment horizontal="center" vertical="center" wrapText="1"/>
    </xf>
    <xf numFmtId="0" fontId="20" fillId="0" borderId="100" xfId="0" applyFont="1" applyBorder="1" applyAlignment="1">
      <alignment horizontal="justify" vertical="center" wrapText="1"/>
    </xf>
    <xf numFmtId="0" fontId="20" fillId="0" borderId="84" xfId="0" applyFont="1" applyBorder="1" applyAlignment="1">
      <alignment horizontal="center" vertical="center" wrapText="1"/>
    </xf>
    <xf numFmtId="0" fontId="5" fillId="11" borderId="62" xfId="0" applyFont="1" applyFill="1" applyBorder="1" applyAlignment="1">
      <alignment horizontal="center" vertical="center" wrapText="1"/>
    </xf>
    <xf numFmtId="0" fontId="5" fillId="0" borderId="98" xfId="0" applyFont="1" applyBorder="1" applyAlignment="1">
      <alignment horizontal="center" vertical="center" wrapText="1"/>
    </xf>
    <xf numFmtId="0" fontId="3" fillId="0" borderId="98" xfId="0" applyFont="1" applyBorder="1" applyAlignment="1">
      <alignment horizontal="center" vertical="center" wrapText="1"/>
    </xf>
    <xf numFmtId="0" fontId="5" fillId="0" borderId="31" xfId="0" applyFont="1" applyBorder="1" applyAlignment="1">
      <alignment horizontal="center" vertical="center" wrapText="1"/>
    </xf>
    <xf numFmtId="10" fontId="2" fillId="0" borderId="97" xfId="0" applyNumberFormat="1" applyFont="1" applyBorder="1" applyAlignment="1">
      <alignment horizontal="center" vertical="center" wrapText="1"/>
    </xf>
    <xf numFmtId="10" fontId="2" fillId="0" borderId="21" xfId="0" applyNumberFormat="1" applyFont="1" applyBorder="1" applyAlignment="1">
      <alignment horizontal="center" vertical="center" wrapText="1"/>
    </xf>
    <xf numFmtId="164" fontId="2" fillId="0" borderId="102" xfId="0" applyNumberFormat="1" applyFont="1" applyBorder="1" applyAlignment="1">
      <alignment horizontal="center" vertical="center" wrapText="1"/>
    </xf>
    <xf numFmtId="164" fontId="2" fillId="0" borderId="65" xfId="0" applyNumberFormat="1" applyFont="1" applyBorder="1" applyAlignment="1">
      <alignment horizontal="center" vertical="center" wrapText="1"/>
    </xf>
    <xf numFmtId="10" fontId="0" fillId="0" borderId="0" xfId="0" applyNumberFormat="1"/>
    <xf numFmtId="168" fontId="0" fillId="0" borderId="0" xfId="0" applyNumberFormat="1"/>
    <xf numFmtId="164" fontId="20" fillId="0" borderId="72" xfId="0" applyNumberFormat="1" applyFont="1" applyBorder="1" applyAlignment="1">
      <alignment horizontal="center" vertical="center" wrapText="1"/>
    </xf>
    <xf numFmtId="164" fontId="20" fillId="0" borderId="73" xfId="0" applyNumberFormat="1" applyFont="1" applyBorder="1" applyAlignment="1">
      <alignment horizontal="center" vertical="center" wrapText="1"/>
    </xf>
    <xf numFmtId="164" fontId="20" fillId="0" borderId="74" xfId="0" applyNumberFormat="1" applyFont="1" applyBorder="1" applyAlignment="1">
      <alignment horizontal="center" vertical="center" wrapText="1"/>
    </xf>
    <xf numFmtId="0" fontId="0" fillId="6" borderId="72" xfId="0" applyFill="1" applyBorder="1" applyAlignment="1">
      <alignment horizontal="center"/>
    </xf>
    <xf numFmtId="0" fontId="0" fillId="6" borderId="73" xfId="0" applyFill="1" applyBorder="1" applyAlignment="1">
      <alignment horizontal="center"/>
    </xf>
    <xf numFmtId="0" fontId="0" fillId="6" borderId="74" xfId="0" applyFill="1" applyBorder="1" applyAlignment="1">
      <alignment horizontal="center"/>
    </xf>
    <xf numFmtId="0" fontId="0" fillId="0" borderId="94" xfId="0" applyBorder="1"/>
    <xf numFmtId="0" fontId="0" fillId="0" borderId="103" xfId="0" applyBorder="1"/>
    <xf numFmtId="0" fontId="0" fillId="6" borderId="94" xfId="0" applyFill="1" applyBorder="1"/>
    <xf numFmtId="0" fontId="0" fillId="6" borderId="103" xfId="0" applyFill="1" applyBorder="1"/>
    <xf numFmtId="0" fontId="0" fillId="6" borderId="95" xfId="0" applyFill="1" applyBorder="1"/>
    <xf numFmtId="0" fontId="0" fillId="6" borderId="104" xfId="0" applyFill="1" applyBorder="1"/>
    <xf numFmtId="0" fontId="0" fillId="6" borderId="93" xfId="0" applyFill="1" applyBorder="1"/>
    <xf numFmtId="0" fontId="0" fillId="6" borderId="101" xfId="0" applyFill="1" applyBorder="1"/>
    <xf numFmtId="0" fontId="20" fillId="4" borderId="66" xfId="0" applyFont="1" applyFill="1" applyBorder="1" applyAlignment="1">
      <alignment horizontal="center" vertical="center" wrapText="1"/>
    </xf>
    <xf numFmtId="3" fontId="0" fillId="0" borderId="0" xfId="0" applyNumberFormat="1"/>
    <xf numFmtId="164" fontId="0" fillId="0" borderId="73" xfId="0" applyNumberFormat="1" applyBorder="1" applyAlignment="1">
      <alignment horizontal="center"/>
    </xf>
    <xf numFmtId="1" fontId="0" fillId="0" borderId="0" xfId="0" applyNumberFormat="1"/>
    <xf numFmtId="164" fontId="20" fillId="0" borderId="99" xfId="0" applyNumberFormat="1" applyFont="1" applyBorder="1" applyAlignment="1">
      <alignment horizontal="center" vertical="center" wrapText="1"/>
    </xf>
    <xf numFmtId="164" fontId="20" fillId="0" borderId="84" xfId="0" applyNumberFormat="1" applyFont="1" applyBorder="1" applyAlignment="1">
      <alignment horizontal="center" vertical="center" wrapText="1"/>
    </xf>
    <xf numFmtId="0" fontId="26" fillId="0" borderId="74" xfId="0" applyFont="1" applyBorder="1" applyAlignment="1">
      <alignment horizontal="center" vertical="center" wrapText="1"/>
    </xf>
    <xf numFmtId="164" fontId="11" fillId="0" borderId="0" xfId="0" applyNumberFormat="1" applyFont="1"/>
    <xf numFmtId="0" fontId="11" fillId="0" borderId="0" xfId="0" applyFont="1"/>
    <xf numFmtId="1" fontId="0" fillId="3" borderId="42" xfId="0" applyNumberFormat="1" applyFill="1" applyBorder="1" applyAlignment="1">
      <alignment horizontal="center"/>
    </xf>
    <xf numFmtId="0" fontId="11" fillId="0" borderId="0" xfId="0" applyFont="1" applyAlignment="1">
      <alignment horizontal="center"/>
    </xf>
    <xf numFmtId="0" fontId="0" fillId="0" borderId="0" xfId="0" applyAlignment="1">
      <alignment horizontal="left"/>
    </xf>
    <xf numFmtId="1" fontId="18" fillId="0" borderId="0" xfId="0" applyNumberFormat="1" applyFont="1" applyAlignment="1">
      <alignment horizontal="center"/>
    </xf>
    <xf numFmtId="0" fontId="18" fillId="0" borderId="0" xfId="0" applyFont="1" applyAlignment="1">
      <alignment horizontal="center"/>
    </xf>
    <xf numFmtId="0" fontId="18" fillId="0" borderId="0" xfId="0" applyFont="1" applyAlignment="1">
      <alignment horizontal="left"/>
    </xf>
    <xf numFmtId="0" fontId="0" fillId="2" borderId="9" xfId="0" applyFill="1" applyBorder="1" applyAlignment="1">
      <alignment horizontal="center"/>
    </xf>
    <xf numFmtId="0" fontId="0" fillId="4" borderId="35" xfId="0" applyFill="1" applyBorder="1" applyAlignment="1">
      <alignment horizontal="center"/>
    </xf>
    <xf numFmtId="0" fontId="0" fillId="2" borderId="35" xfId="0" applyFill="1" applyBorder="1" applyAlignment="1">
      <alignment horizontal="center"/>
    </xf>
    <xf numFmtId="0" fontId="27" fillId="0" borderId="0" xfId="0" applyFont="1"/>
    <xf numFmtId="0" fontId="0" fillId="4" borderId="46" xfId="0" applyFill="1" applyBorder="1" applyAlignment="1">
      <alignment horizontal="center"/>
    </xf>
    <xf numFmtId="0" fontId="0" fillId="4" borderId="47" xfId="0" applyFill="1" applyBorder="1" applyAlignment="1">
      <alignment horizontal="center"/>
    </xf>
    <xf numFmtId="0" fontId="3" fillId="0" borderId="0" xfId="0" applyFont="1" applyAlignment="1">
      <alignment horizontal="left"/>
    </xf>
    <xf numFmtId="0" fontId="0" fillId="0" borderId="105" xfId="0" applyBorder="1"/>
    <xf numFmtId="0" fontId="0" fillId="0" borderId="106" xfId="0" applyBorder="1"/>
    <xf numFmtId="0" fontId="0" fillId="0" borderId="107" xfId="0" applyBorder="1"/>
    <xf numFmtId="2" fontId="0" fillId="0" borderId="42" xfId="0" applyNumberFormat="1" applyBorder="1" applyAlignment="1">
      <alignment horizontal="center"/>
    </xf>
    <xf numFmtId="1" fontId="0" fillId="0" borderId="106" xfId="0" applyNumberFormat="1" applyBorder="1"/>
    <xf numFmtId="0" fontId="0" fillId="7" borderId="0" xfId="0" applyFill="1"/>
    <xf numFmtId="0" fontId="28" fillId="11" borderId="66" xfId="0" applyFont="1" applyFill="1" applyBorder="1" applyAlignment="1">
      <alignment horizontal="center" vertical="center"/>
    </xf>
    <xf numFmtId="0" fontId="28" fillId="0" borderId="66" xfId="0" applyFont="1" applyBorder="1" applyAlignment="1">
      <alignment horizontal="center" vertical="center"/>
    </xf>
    <xf numFmtId="2" fontId="28" fillId="0" borderId="66" xfId="0" applyNumberFormat="1" applyFont="1" applyBorder="1" applyAlignment="1">
      <alignment horizontal="center" vertical="center"/>
    </xf>
    <xf numFmtId="1" fontId="28" fillId="0" borderId="66" xfId="0" applyNumberFormat="1" applyFont="1" applyBorder="1" applyAlignment="1">
      <alignment horizontal="center" vertical="center"/>
    </xf>
    <xf numFmtId="0" fontId="28" fillId="4" borderId="66" xfId="0" applyFont="1" applyFill="1" applyBorder="1" applyAlignment="1">
      <alignment horizontal="center" vertical="center"/>
    </xf>
    <xf numFmtId="169" fontId="28" fillId="0" borderId="66" xfId="0" applyNumberFormat="1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11" borderId="66" xfId="0" applyFont="1" applyFill="1" applyBorder="1" applyAlignment="1">
      <alignment horizontal="center" vertical="center" wrapText="1"/>
    </xf>
    <xf numFmtId="1" fontId="0" fillId="0" borderId="105" xfId="0" applyNumberFormat="1" applyBorder="1"/>
    <xf numFmtId="1" fontId="18" fillId="0" borderId="105" xfId="0" applyNumberFormat="1" applyFont="1" applyBorder="1"/>
    <xf numFmtId="1" fontId="18" fillId="0" borderId="106" xfId="0" applyNumberFormat="1" applyFont="1" applyBorder="1"/>
    <xf numFmtId="1" fontId="18" fillId="0" borderId="0" xfId="0" applyNumberFormat="1" applyFont="1"/>
    <xf numFmtId="2" fontId="0" fillId="0" borderId="0" xfId="0" applyNumberFormat="1"/>
    <xf numFmtId="0" fontId="0" fillId="0" borderId="0" xfId="0" applyAlignment="1">
      <alignment horizontal="right"/>
    </xf>
    <xf numFmtId="0" fontId="2" fillId="0" borderId="0" xfId="0" applyFont="1" applyAlignment="1">
      <alignment wrapText="1"/>
    </xf>
    <xf numFmtId="1" fontId="5" fillId="0" borderId="66" xfId="0" applyNumberFormat="1" applyFont="1" applyBorder="1" applyAlignment="1">
      <alignment horizontal="center" vertical="center"/>
    </xf>
    <xf numFmtId="0" fontId="5" fillId="4" borderId="66" xfId="0" applyFont="1" applyFill="1" applyBorder="1" applyAlignment="1">
      <alignment horizontal="center" vertical="center"/>
    </xf>
    <xf numFmtId="170" fontId="28" fillId="0" borderId="66" xfId="0" applyNumberFormat="1" applyFont="1" applyBorder="1" applyAlignment="1">
      <alignment horizontal="center" vertical="center"/>
    </xf>
    <xf numFmtId="171" fontId="0" fillId="5" borderId="56" xfId="0" applyNumberFormat="1" applyFill="1" applyBorder="1" applyAlignment="1">
      <alignment horizontal="center"/>
    </xf>
    <xf numFmtId="164" fontId="28" fillId="0" borderId="66" xfId="0" applyNumberFormat="1" applyFont="1" applyBorder="1" applyAlignment="1">
      <alignment horizontal="center" vertical="center"/>
    </xf>
    <xf numFmtId="3" fontId="28" fillId="0" borderId="66" xfId="0" applyNumberFormat="1" applyFont="1" applyBorder="1" applyAlignment="1">
      <alignment horizontal="center" vertical="center"/>
    </xf>
    <xf numFmtId="0" fontId="0" fillId="12" borderId="0" xfId="0" applyFill="1" applyAlignment="1">
      <alignment horizontal="center"/>
    </xf>
    <xf numFmtId="0" fontId="0" fillId="12" borderId="0" xfId="0" applyFill="1"/>
    <xf numFmtId="0" fontId="0" fillId="13" borderId="0" xfId="0" applyFill="1" applyAlignment="1">
      <alignment horizontal="center"/>
    </xf>
    <xf numFmtId="0" fontId="0" fillId="13" borderId="0" xfId="0" applyFill="1"/>
    <xf numFmtId="3" fontId="17" fillId="5" borderId="42" xfId="0" applyNumberFormat="1" applyFont="1" applyFill="1" applyBorder="1" applyAlignment="1">
      <alignment horizontal="center"/>
    </xf>
    <xf numFmtId="3" fontId="0" fillId="3" borderId="55" xfId="0" applyNumberFormat="1" applyFill="1" applyBorder="1" applyAlignment="1">
      <alignment horizontal="center"/>
    </xf>
    <xf numFmtId="3" fontId="0" fillId="3" borderId="12" xfId="0" applyNumberFormat="1" applyFill="1" applyBorder="1" applyAlignment="1">
      <alignment horizontal="center"/>
    </xf>
    <xf numFmtId="3" fontId="0" fillId="0" borderId="42" xfId="0" applyNumberFormat="1" applyBorder="1" applyAlignment="1">
      <alignment horizontal="center"/>
    </xf>
    <xf numFmtId="3" fontId="16" fillId="5" borderId="42" xfId="0" applyNumberFormat="1" applyFont="1" applyFill="1" applyBorder="1" applyAlignment="1">
      <alignment horizontal="center"/>
    </xf>
    <xf numFmtId="3" fontId="0" fillId="5" borderId="42" xfId="0" applyNumberFormat="1" applyFill="1" applyBorder="1" applyAlignment="1">
      <alignment horizontal="center"/>
    </xf>
    <xf numFmtId="3" fontId="0" fillId="3" borderId="42" xfId="0" applyNumberFormat="1" applyFill="1" applyBorder="1" applyAlignment="1">
      <alignment horizontal="center"/>
    </xf>
    <xf numFmtId="3" fontId="0" fillId="3" borderId="14" xfId="0" applyNumberFormat="1" applyFill="1" applyBorder="1" applyAlignment="1">
      <alignment horizontal="center"/>
    </xf>
    <xf numFmtId="3" fontId="18" fillId="3" borderId="42" xfId="0" applyNumberFormat="1" applyFont="1" applyFill="1" applyBorder="1" applyAlignment="1">
      <alignment horizontal="center"/>
    </xf>
    <xf numFmtId="3" fontId="0" fillId="3" borderId="34" xfId="0" applyNumberFormat="1" applyFill="1" applyBorder="1" applyAlignment="1">
      <alignment horizontal="center"/>
    </xf>
    <xf numFmtId="3" fontId="18" fillId="3" borderId="56" xfId="0" applyNumberFormat="1" applyFont="1" applyFill="1" applyBorder="1" applyAlignment="1">
      <alignment horizontal="center"/>
    </xf>
    <xf numFmtId="3" fontId="0" fillId="5" borderId="56" xfId="0" applyNumberFormat="1" applyFill="1" applyBorder="1" applyAlignment="1">
      <alignment horizontal="center"/>
    </xf>
    <xf numFmtId="3" fontId="0" fillId="3" borderId="56" xfId="0" applyNumberFormat="1" applyFill="1" applyBorder="1" applyAlignment="1">
      <alignment horizontal="center"/>
    </xf>
    <xf numFmtId="3" fontId="0" fillId="0" borderId="44" xfId="0" applyNumberFormat="1" applyBorder="1" applyAlignment="1">
      <alignment horizontal="center"/>
    </xf>
    <xf numFmtId="3" fontId="0" fillId="0" borderId="16" xfId="0" applyNumberFormat="1" applyBorder="1" applyAlignment="1">
      <alignment horizontal="center"/>
    </xf>
    <xf numFmtId="3" fontId="14" fillId="5" borderId="42" xfId="0" applyNumberFormat="1" applyFont="1" applyFill="1" applyBorder="1" applyAlignment="1">
      <alignment horizontal="center"/>
    </xf>
    <xf numFmtId="3" fontId="0" fillId="0" borderId="0" xfId="0" applyNumberFormat="1" applyAlignment="1">
      <alignment horizontal="center"/>
    </xf>
    <xf numFmtId="3" fontId="18" fillId="0" borderId="0" xfId="0" applyNumberFormat="1" applyFont="1" applyAlignment="1">
      <alignment horizontal="center"/>
    </xf>
    <xf numFmtId="3" fontId="0" fillId="0" borderId="68" xfId="0" applyNumberFormat="1" applyBorder="1" applyAlignment="1">
      <alignment horizontal="center"/>
    </xf>
    <xf numFmtId="3" fontId="0" fillId="0" borderId="69" xfId="0" applyNumberFormat="1" applyBorder="1" applyAlignment="1">
      <alignment horizontal="center"/>
    </xf>
    <xf numFmtId="3" fontId="0" fillId="0" borderId="70" xfId="0" applyNumberFormat="1" applyBorder="1" applyAlignment="1">
      <alignment horizontal="center"/>
    </xf>
    <xf numFmtId="1" fontId="29" fillId="5" borderId="42" xfId="0" applyNumberFormat="1" applyFont="1" applyFill="1" applyBorder="1" applyAlignment="1">
      <alignment horizontal="center"/>
    </xf>
    <xf numFmtId="3" fontId="29" fillId="5" borderId="42" xfId="0" applyNumberFormat="1" applyFont="1" applyFill="1" applyBorder="1" applyAlignment="1">
      <alignment horizontal="center"/>
    </xf>
    <xf numFmtId="0" fontId="0" fillId="7" borderId="0" xfId="0" applyFill="1" applyAlignment="1">
      <alignment wrapText="1"/>
    </xf>
    <xf numFmtId="9" fontId="0" fillId="7" borderId="0" xfId="0" applyNumberFormat="1" applyFill="1" applyAlignment="1">
      <alignment wrapText="1"/>
    </xf>
    <xf numFmtId="3" fontId="0" fillId="8" borderId="56" xfId="0" applyNumberFormat="1" applyFill="1" applyBorder="1" applyAlignment="1">
      <alignment horizontal="center"/>
    </xf>
    <xf numFmtId="3" fontId="0" fillId="0" borderId="56" xfId="0" applyNumberFormat="1" applyBorder="1" applyAlignment="1">
      <alignment horizontal="center"/>
    </xf>
    <xf numFmtId="3" fontId="0" fillId="0" borderId="57" xfId="0" applyNumberFormat="1" applyBorder="1" applyAlignment="1">
      <alignment horizontal="center"/>
    </xf>
    <xf numFmtId="3" fontId="17" fillId="0" borderId="42" xfId="0" applyNumberFormat="1" applyFont="1" applyBorder="1" applyAlignment="1">
      <alignment horizontal="center"/>
    </xf>
    <xf numFmtId="3" fontId="0" fillId="3" borderId="108" xfId="0" applyNumberFormat="1" applyFill="1" applyBorder="1" applyAlignment="1">
      <alignment horizontal="center"/>
    </xf>
    <xf numFmtId="3" fontId="0" fillId="0" borderId="15" xfId="0" applyNumberFormat="1" applyBorder="1" applyAlignment="1">
      <alignment horizontal="center"/>
    </xf>
    <xf numFmtId="3" fontId="0" fillId="3" borderId="15" xfId="0" applyNumberFormat="1" applyFill="1" applyBorder="1" applyAlignment="1">
      <alignment horizontal="center"/>
    </xf>
    <xf numFmtId="3" fontId="0" fillId="0" borderId="17" xfId="0" applyNumberFormat="1" applyBorder="1" applyAlignment="1">
      <alignment horizontal="center"/>
    </xf>
    <xf numFmtId="0" fontId="0" fillId="4" borderId="20" xfId="0" applyFill="1" applyBorder="1" applyAlignment="1">
      <alignment horizontal="center"/>
    </xf>
    <xf numFmtId="0" fontId="0" fillId="4" borderId="23" xfId="0" applyFill="1" applyBorder="1" applyAlignment="1">
      <alignment horizontal="center"/>
    </xf>
    <xf numFmtId="3" fontId="14" fillId="0" borderId="42" xfId="0" applyNumberFormat="1" applyFont="1" applyBorder="1" applyAlignment="1">
      <alignment horizontal="center"/>
    </xf>
    <xf numFmtId="3" fontId="16" fillId="0" borderId="42" xfId="0" applyNumberFormat="1" applyFont="1" applyBorder="1" applyAlignment="1">
      <alignment horizontal="center"/>
    </xf>
    <xf numFmtId="3" fontId="0" fillId="3" borderId="26" xfId="0" applyNumberFormat="1" applyFill="1" applyBorder="1" applyAlignment="1">
      <alignment horizontal="center"/>
    </xf>
    <xf numFmtId="3" fontId="0" fillId="0" borderId="27" xfId="0" applyNumberFormat="1" applyBorder="1" applyAlignment="1">
      <alignment horizontal="center"/>
    </xf>
    <xf numFmtId="3" fontId="0" fillId="3" borderId="27" xfId="0" applyNumberFormat="1" applyFill="1" applyBorder="1" applyAlignment="1">
      <alignment horizontal="center"/>
    </xf>
    <xf numFmtId="3" fontId="0" fillId="0" borderId="28" xfId="0" applyNumberFormat="1" applyBorder="1" applyAlignment="1">
      <alignment horizontal="center"/>
    </xf>
    <xf numFmtId="3" fontId="30" fillId="3" borderId="55" xfId="0" applyNumberFormat="1" applyFont="1" applyFill="1" applyBorder="1" applyAlignment="1">
      <alignment horizontal="center"/>
    </xf>
    <xf numFmtId="3" fontId="30" fillId="8" borderId="56" xfId="0" applyNumberFormat="1" applyFont="1" applyFill="1" applyBorder="1" applyAlignment="1">
      <alignment horizontal="center"/>
    </xf>
    <xf numFmtId="3" fontId="30" fillId="0" borderId="42" xfId="0" applyNumberFormat="1" applyFont="1" applyBorder="1" applyAlignment="1">
      <alignment horizontal="center"/>
    </xf>
    <xf numFmtId="0" fontId="3" fillId="7" borderId="0" xfId="0" applyFont="1" applyFill="1" applyAlignment="1">
      <alignment horizontal="left"/>
    </xf>
    <xf numFmtId="0" fontId="0" fillId="2" borderId="9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36" xfId="0" applyBorder="1" applyAlignment="1">
      <alignment horizontal="center"/>
    </xf>
    <xf numFmtId="0" fontId="0" fillId="4" borderId="35" xfId="0" applyFill="1" applyBorder="1" applyAlignment="1">
      <alignment horizontal="center"/>
    </xf>
    <xf numFmtId="0" fontId="0" fillId="0" borderId="11" xfId="0" applyBorder="1" applyAlignment="1">
      <alignment horizontal="center"/>
    </xf>
    <xf numFmtId="0" fontId="0" fillId="2" borderId="35" xfId="0" applyFill="1" applyBorder="1" applyAlignment="1">
      <alignment horizontal="center"/>
    </xf>
    <xf numFmtId="0" fontId="4" fillId="2" borderId="8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2" borderId="29" xfId="0" applyFill="1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10" xfId="0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4" borderId="36" xfId="0" applyFill="1" applyBorder="1" applyAlignment="1">
      <alignment horizontal="center"/>
    </xf>
    <xf numFmtId="0" fontId="0" fillId="0" borderId="90" xfId="0" applyBorder="1" applyAlignment="1">
      <alignment horizontal="center" vertical="center"/>
    </xf>
    <xf numFmtId="0" fontId="0" fillId="0" borderId="91" xfId="0" applyBorder="1" applyAlignment="1">
      <alignment horizontal="center" vertical="center"/>
    </xf>
    <xf numFmtId="0" fontId="0" fillId="0" borderId="92" xfId="0" applyBorder="1" applyAlignment="1">
      <alignment horizontal="center" vertical="center"/>
    </xf>
    <xf numFmtId="3" fontId="0" fillId="0" borderId="90" xfId="0" applyNumberFormat="1" applyBorder="1" applyAlignment="1">
      <alignment horizontal="center" vertical="center"/>
    </xf>
    <xf numFmtId="3" fontId="0" fillId="0" borderId="91" xfId="0" applyNumberFormat="1" applyBorder="1" applyAlignment="1">
      <alignment horizontal="center" vertical="center"/>
    </xf>
    <xf numFmtId="3" fontId="0" fillId="0" borderId="92" xfId="0" applyNumberFormat="1" applyBorder="1" applyAlignment="1">
      <alignment horizontal="center" vertical="center"/>
    </xf>
    <xf numFmtId="0" fontId="5" fillId="11" borderId="62" xfId="0" applyFont="1" applyFill="1" applyBorder="1" applyAlignment="1">
      <alignment horizontal="center" vertical="center" wrapText="1"/>
    </xf>
    <xf numFmtId="0" fontId="5" fillId="11" borderId="64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  <xf numFmtId="0" fontId="20" fillId="10" borderId="88" xfId="0" applyFont="1" applyFill="1" applyBorder="1" applyAlignment="1">
      <alignment horizontal="center" vertical="center" wrapText="1"/>
    </xf>
    <xf numFmtId="0" fontId="20" fillId="10" borderId="31" xfId="0" applyFont="1" applyFill="1" applyBorder="1" applyAlignment="1">
      <alignment horizontal="center" vertical="center" wrapText="1"/>
    </xf>
    <xf numFmtId="0" fontId="20" fillId="10" borderId="90" xfId="0" applyFont="1" applyFill="1" applyBorder="1" applyAlignment="1">
      <alignment horizontal="center" vertical="center" wrapText="1"/>
    </xf>
    <xf numFmtId="0" fontId="20" fillId="10" borderId="92" xfId="0" applyFont="1" applyFill="1" applyBorder="1" applyAlignment="1">
      <alignment horizontal="center" vertical="center" wrapText="1"/>
    </xf>
    <xf numFmtId="0" fontId="20" fillId="10" borderId="89" xfId="0" applyFont="1" applyFill="1" applyBorder="1" applyAlignment="1">
      <alignment horizontal="center" vertical="center" wrapText="1"/>
    </xf>
    <xf numFmtId="0" fontId="20" fillId="10" borderId="67" xfId="0" applyFont="1" applyFill="1" applyBorder="1" applyAlignment="1">
      <alignment horizontal="center" vertical="center" wrapText="1"/>
    </xf>
    <xf numFmtId="0" fontId="21" fillId="0" borderId="77" xfId="0" applyFont="1" applyBorder="1" applyAlignment="1">
      <alignment horizontal="justify" vertical="center" wrapText="1"/>
    </xf>
    <xf numFmtId="0" fontId="21" fillId="0" borderId="78" xfId="0" applyFont="1" applyBorder="1" applyAlignment="1">
      <alignment horizontal="justify" vertical="center" wrapText="1"/>
    </xf>
    <xf numFmtId="0" fontId="21" fillId="0" borderId="79" xfId="0" applyFont="1" applyBorder="1" applyAlignment="1">
      <alignment horizontal="justify" vertical="center" wrapText="1"/>
    </xf>
    <xf numFmtId="0" fontId="20" fillId="0" borderId="97" xfId="0" applyFont="1" applyBorder="1" applyAlignment="1">
      <alignment horizontal="justify" vertical="center" wrapText="1"/>
    </xf>
    <xf numFmtId="0" fontId="20" fillId="0" borderId="96" xfId="0" applyFont="1" applyBorder="1" applyAlignment="1">
      <alignment horizontal="justify" vertical="center" wrapText="1"/>
    </xf>
    <xf numFmtId="0" fontId="22" fillId="0" borderId="70" xfId="0" applyFont="1" applyBorder="1" applyAlignment="1">
      <alignment horizontal="justify" vertical="center" wrapText="1"/>
    </xf>
    <xf numFmtId="0" fontId="22" fillId="0" borderId="76" xfId="0" applyFont="1" applyBorder="1" applyAlignment="1">
      <alignment horizontal="justify" vertical="center" wrapText="1"/>
    </xf>
    <xf numFmtId="0" fontId="8" fillId="0" borderId="0" xfId="0" applyFont="1" applyAlignment="1">
      <alignment wrapText="1"/>
    </xf>
    <xf numFmtId="0" fontId="10" fillId="0" borderId="58" xfId="0" applyFont="1" applyBorder="1" applyAlignment="1">
      <alignment horizontal="center" vertical="center" wrapText="1"/>
    </xf>
    <xf numFmtId="0" fontId="10" fillId="0" borderId="51" xfId="0" applyFont="1" applyBorder="1" applyAlignment="1">
      <alignment horizontal="center" vertical="center" wrapText="1"/>
    </xf>
    <xf numFmtId="0" fontId="10" fillId="0" borderId="52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2" borderId="36" xfId="0" applyFill="1" applyBorder="1" applyAlignment="1">
      <alignment horizontal="center"/>
    </xf>
    <xf numFmtId="0" fontId="0" fillId="4" borderId="10" xfId="0" applyFill="1" applyBorder="1" applyAlignment="1">
      <alignment horizontal="center"/>
    </xf>
    <xf numFmtId="0" fontId="28" fillId="11" borderId="66" xfId="0" applyFont="1" applyFill="1" applyBorder="1" applyAlignment="1">
      <alignment horizontal="center" vertical="center"/>
    </xf>
    <xf numFmtId="0" fontId="5" fillId="11" borderId="90" xfId="0" applyFont="1" applyFill="1" applyBorder="1" applyAlignment="1">
      <alignment horizontal="center" vertical="center" wrapText="1"/>
    </xf>
    <xf numFmtId="0" fontId="0" fillId="0" borderId="92" xfId="0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Kumulace salda CF</a:t>
            </a:r>
            <a:r>
              <a:rPr lang="cs-CZ"/>
              <a:t> </a:t>
            </a:r>
            <a:r>
              <a:rPr lang="en-US"/>
              <a:t>[</a:t>
            </a:r>
            <a:r>
              <a:rPr lang="cs-CZ"/>
              <a:t>mil. Kč</a:t>
            </a:r>
            <a:r>
              <a:rPr lang="en-US"/>
              <a:t>]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13"/>
          <c:order val="0"/>
          <c:tx>
            <c:strRef>
              <c:f>'scénář ZP'!$B$113</c:f>
              <c:strCache>
                <c:ptCount val="1"/>
                <c:pt idx="0">
                  <c:v>Kumulace salda CF</c:v>
                </c:pt>
              </c:strCache>
            </c:strRef>
          </c:tx>
          <c:cat>
            <c:numRef>
              <c:f>'scénář ZP'!$D$97:$AL$97</c:f>
              <c:numCache>
                <c:formatCode>General</c:formatCode>
                <c:ptCount val="35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  <c:pt idx="8">
                  <c:v>2024</c:v>
                </c:pt>
                <c:pt idx="9">
                  <c:v>2025</c:v>
                </c:pt>
                <c:pt idx="10">
                  <c:v>2026</c:v>
                </c:pt>
                <c:pt idx="11">
                  <c:v>2027</c:v>
                </c:pt>
                <c:pt idx="12">
                  <c:v>2028</c:v>
                </c:pt>
                <c:pt idx="13">
                  <c:v>2029</c:v>
                </c:pt>
                <c:pt idx="14">
                  <c:v>2030</c:v>
                </c:pt>
                <c:pt idx="15">
                  <c:v>2031</c:v>
                </c:pt>
                <c:pt idx="16">
                  <c:v>2032</c:v>
                </c:pt>
                <c:pt idx="17">
                  <c:v>2033</c:v>
                </c:pt>
                <c:pt idx="18">
                  <c:v>2034</c:v>
                </c:pt>
                <c:pt idx="19">
                  <c:v>2035</c:v>
                </c:pt>
                <c:pt idx="20">
                  <c:v>2036</c:v>
                </c:pt>
                <c:pt idx="21">
                  <c:v>2037</c:v>
                </c:pt>
                <c:pt idx="22">
                  <c:v>2038</c:v>
                </c:pt>
                <c:pt idx="23">
                  <c:v>2039</c:v>
                </c:pt>
                <c:pt idx="24">
                  <c:v>2040</c:v>
                </c:pt>
                <c:pt idx="25">
                  <c:v>2041</c:v>
                </c:pt>
                <c:pt idx="26">
                  <c:v>2042</c:v>
                </c:pt>
                <c:pt idx="27">
                  <c:v>2043</c:v>
                </c:pt>
                <c:pt idx="28">
                  <c:v>2044</c:v>
                </c:pt>
                <c:pt idx="29">
                  <c:v>2045</c:v>
                </c:pt>
                <c:pt idx="30">
                  <c:v>2046</c:v>
                </c:pt>
                <c:pt idx="31">
                  <c:v>2047</c:v>
                </c:pt>
                <c:pt idx="32">
                  <c:v>2048</c:v>
                </c:pt>
                <c:pt idx="33">
                  <c:v>2049</c:v>
                </c:pt>
                <c:pt idx="34">
                  <c:v>2050</c:v>
                </c:pt>
              </c:numCache>
            </c:numRef>
          </c:cat>
          <c:val>
            <c:numRef>
              <c:f>'scénář ZP'!$D$113:$AL$113</c:f>
              <c:numCache>
                <c:formatCode>#,##0</c:formatCode>
                <c:ptCount val="35"/>
                <c:pt idx="0">
                  <c:v>3381.1334436036473</c:v>
                </c:pt>
                <c:pt idx="1">
                  <c:v>6611.6655128327639</c:v>
                </c:pt>
                <c:pt idx="2">
                  <c:v>10166.357167855742</c:v>
                </c:pt>
                <c:pt idx="3">
                  <c:v>13751.119641426936</c:v>
                </c:pt>
                <c:pt idx="4">
                  <c:v>16373.595933429277</c:v>
                </c:pt>
                <c:pt idx="5">
                  <c:v>20128.278278722224</c:v>
                </c:pt>
                <c:pt idx="6">
                  <c:v>23870.212650028872</c:v>
                </c:pt>
                <c:pt idx="7">
                  <c:v>27633.208725418699</c:v>
                </c:pt>
                <c:pt idx="8">
                  <c:v>31417.044977190671</c:v>
                </c:pt>
                <c:pt idx="9">
                  <c:v>33905.283252264162</c:v>
                </c:pt>
                <c:pt idx="10">
                  <c:v>38131.618033557759</c:v>
                </c:pt>
                <c:pt idx="11">
                  <c:v>42390.311608289376</c:v>
                </c:pt>
                <c:pt idx="12">
                  <c:v>46681.452151630016</c:v>
                </c:pt>
                <c:pt idx="13">
                  <c:v>51005.124205544795</c:v>
                </c:pt>
                <c:pt idx="14">
                  <c:v>48460.161844356626</c:v>
                </c:pt>
                <c:pt idx="15">
                  <c:v>53366.711459340127</c:v>
                </c:pt>
                <c:pt idx="16">
                  <c:v>58325.590647497498</c:v>
                </c:pt>
                <c:pt idx="17">
                  <c:v>63337.245200410209</c:v>
                </c:pt>
                <c:pt idx="18">
                  <c:v>68402.123316685975</c:v>
                </c:pt>
                <c:pt idx="19">
                  <c:v>72414.678949771362</c:v>
                </c:pt>
                <c:pt idx="20">
                  <c:v>77626.512671600038</c:v>
                </c:pt>
                <c:pt idx="21">
                  <c:v>82894.956150892802</c:v>
                </c:pt>
                <c:pt idx="22">
                  <c:v>88220.432665867498</c:v>
                </c:pt>
                <c:pt idx="23">
                  <c:v>93603.378284394479</c:v>
                </c:pt>
                <c:pt idx="24">
                  <c:v>97214.279366079136</c:v>
                </c:pt>
                <c:pt idx="25">
                  <c:v>102668.90387641318</c:v>
                </c:pt>
                <c:pt idx="26">
                  <c:v>108182.63704088399</c:v>
                </c:pt>
                <c:pt idx="27">
                  <c:v>113755.98117730654</c:v>
                </c:pt>
                <c:pt idx="28">
                  <c:v>119389.45412762888</c:v>
                </c:pt>
                <c:pt idx="29">
                  <c:v>122224.03840847997</c:v>
                </c:pt>
                <c:pt idx="30">
                  <c:v>128128.66205350752</c:v>
                </c:pt>
                <c:pt idx="31">
                  <c:v>134089.39782424521</c:v>
                </c:pt>
                <c:pt idx="32">
                  <c:v>140106.66099878671</c:v>
                </c:pt>
                <c:pt idx="33">
                  <c:v>146180.88405628747</c:v>
                </c:pt>
                <c:pt idx="34">
                  <c:v>151051.53543104837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6D8-4231-BB72-3010CC6D41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8714368"/>
        <c:axId val="228715904"/>
      </c:lineChart>
      <c:catAx>
        <c:axId val="2287143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/>
          <a:lstStyle/>
          <a:p>
            <a:pPr>
              <a:defRPr/>
            </a:pPr>
            <a:endParaRPr lang="cs-CZ"/>
          </a:p>
        </c:txPr>
        <c:crossAx val="228715904"/>
        <c:crosses val="autoZero"/>
        <c:auto val="1"/>
        <c:lblAlgn val="ctr"/>
        <c:lblOffset val="100"/>
        <c:noMultiLvlLbl val="0"/>
      </c:catAx>
      <c:valAx>
        <c:axId val="228715904"/>
        <c:scaling>
          <c:orientation val="minMax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crossAx val="22871436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cs-CZ"/>
              <a:t>Porovnání scénářů</a:t>
            </a:r>
            <a:r>
              <a:rPr lang="cs-CZ" baseline="0"/>
              <a:t> OZE + ZP / OZE + EDU</a:t>
            </a:r>
            <a:endParaRPr lang="en-US"/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2"/>
          <c:order val="0"/>
          <c:tx>
            <c:strRef>
              <c:f>ekon.srovnání!$E$29</c:f>
              <c:strCache>
                <c:ptCount val="1"/>
                <c:pt idx="0">
                  <c:v>výše investic - var. OZE + ZP[mil. Kč]</c:v>
                </c:pt>
              </c:strCache>
            </c:strRef>
          </c:tx>
          <c:spPr>
            <a:solidFill>
              <a:srgbClr val="0070C0"/>
            </a:solidFill>
            <a:ln>
              <a:solidFill>
                <a:srgbClr val="0070C0"/>
              </a:solidFill>
            </a:ln>
            <a:effectLst/>
          </c:spPr>
          <c:invertIfNegative val="0"/>
          <c:cat>
            <c:numRef>
              <c:f>ekon.srovnání!$F$28:$M$28</c:f>
              <c:numCache>
                <c:formatCode>General</c:formatCode>
                <c:ptCount val="8"/>
                <c:pt idx="0">
                  <c:v>2022</c:v>
                </c:pt>
                <c:pt idx="1">
                  <c:v>2027</c:v>
                </c:pt>
                <c:pt idx="2">
                  <c:v>2032</c:v>
                </c:pt>
                <c:pt idx="3">
                  <c:v>2037</c:v>
                </c:pt>
                <c:pt idx="4">
                  <c:v>2042</c:v>
                </c:pt>
                <c:pt idx="5">
                  <c:v>2047</c:v>
                </c:pt>
                <c:pt idx="6">
                  <c:v>2052</c:v>
                </c:pt>
              </c:numCache>
            </c:numRef>
          </c:cat>
          <c:val>
            <c:numRef>
              <c:f>ekon.srovnání!$F$29:$I$29</c:f>
              <c:numCache>
                <c:formatCode>#,##0</c:formatCode>
                <c:ptCount val="4"/>
                <c:pt idx="0">
                  <c:v>2103.1824198139393</c:v>
                </c:pt>
                <c:pt idx="1">
                  <c:v>2399.3286831581263</c:v>
                </c:pt>
                <c:pt idx="2">
                  <c:v>1264.1443105769019</c:v>
                </c:pt>
                <c:pt idx="3">
                  <c:v>1156.1036163385957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6B3-406F-861D-277535585A7A}"/>
            </c:ext>
          </c:extLst>
        </c:ser>
        <c:ser>
          <c:idx val="4"/>
          <c:order val="2"/>
          <c:tx>
            <c:strRef>
              <c:f>ekon.srovnání!$E$31</c:f>
              <c:strCache>
                <c:ptCount val="1"/>
                <c:pt idx="0">
                  <c:v>výše investic - var. OZE + EDU [mil. Kč]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rgbClr val="92D050"/>
              </a:solidFill>
            </a:ln>
            <a:effectLst/>
          </c:spPr>
          <c:invertIfNegative val="0"/>
          <c:val>
            <c:numRef>
              <c:f>ekon.srovnání!$F$31:$I$31</c:f>
              <c:numCache>
                <c:formatCode>#,##0</c:formatCode>
                <c:ptCount val="4"/>
                <c:pt idx="0">
                  <c:v>2103.1824198139393</c:v>
                </c:pt>
                <c:pt idx="1">
                  <c:v>6738.2026297069015</c:v>
                </c:pt>
                <c:pt idx="2">
                  <c:v>1243.9075306377631</c:v>
                </c:pt>
                <c:pt idx="3">
                  <c:v>1134.8345572408987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6B3-406F-861D-277535585A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0"/>
        <c:overlap val="-25"/>
        <c:axId val="244359936"/>
        <c:axId val="244361472"/>
      </c:barChart>
      <c:lineChart>
        <c:grouping val="standard"/>
        <c:varyColors val="0"/>
        <c:ser>
          <c:idx val="3"/>
          <c:order val="1"/>
          <c:tx>
            <c:strRef>
              <c:f>ekon.srovnání!$E$30</c:f>
              <c:strCache>
                <c:ptCount val="1"/>
                <c:pt idx="0">
                  <c:v>kumulace salda CF - var. OZE + ZP [mil. Kč]</c:v>
                </c:pt>
              </c:strCache>
            </c:strRef>
          </c:tx>
          <c:spPr>
            <a:ln w="63500">
              <a:solidFill>
                <a:srgbClr val="00B0F0"/>
              </a:solidFill>
            </a:ln>
            <a:effectLst/>
          </c:spPr>
          <c:marker>
            <c:symbol val="none"/>
          </c:marker>
          <c:val>
            <c:numRef>
              <c:f>ekon.srovnání!$F$30:$I$30</c:f>
              <c:numCache>
                <c:formatCode>#,##0</c:formatCode>
                <c:ptCount val="4"/>
                <c:pt idx="0">
                  <c:v>-1263.3192086770491</c:v>
                </c:pt>
                <c:pt idx="1">
                  <c:v>5788.0726242863147</c:v>
                </c:pt>
                <c:pt idx="2">
                  <c:v>26958.388172221301</c:v>
                </c:pt>
                <c:pt idx="3">
                  <c:v>55040.933795113699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16B3-406F-861D-277535585A7A}"/>
            </c:ext>
          </c:extLst>
        </c:ser>
        <c:ser>
          <c:idx val="5"/>
          <c:order val="3"/>
          <c:tx>
            <c:strRef>
              <c:f>ekon.srovnání!$E$32</c:f>
              <c:strCache>
                <c:ptCount val="1"/>
                <c:pt idx="0">
                  <c:v>kumulace salda CF - var. OZE + EDU [mil. Kč]</c:v>
                </c:pt>
              </c:strCache>
            </c:strRef>
          </c:tx>
          <c:spPr>
            <a:ln w="63500">
              <a:solidFill>
                <a:srgbClr val="00B050"/>
              </a:solidFill>
            </a:ln>
            <a:effectLst/>
          </c:spPr>
          <c:marker>
            <c:symbol val="none"/>
          </c:marker>
          <c:val>
            <c:numRef>
              <c:f>ekon.srovnání!$F$32:$I$32</c:f>
              <c:numCache>
                <c:formatCode>#,##0</c:formatCode>
                <c:ptCount val="4"/>
                <c:pt idx="0">
                  <c:v>-1033.1398029683321</c:v>
                </c:pt>
                <c:pt idx="1">
                  <c:v>1117.1317372459771</c:v>
                </c:pt>
                <c:pt idx="2">
                  <c:v>15084.147577833719</c:v>
                </c:pt>
                <c:pt idx="3">
                  <c:v>43874.937443707211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16B3-406F-861D-277535585A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44368896"/>
        <c:axId val="244367360"/>
      </c:lineChart>
      <c:catAx>
        <c:axId val="2443599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44361472"/>
        <c:crosses val="autoZero"/>
        <c:auto val="1"/>
        <c:lblAlgn val="ctr"/>
        <c:lblOffset val="100"/>
        <c:noMultiLvlLbl val="0"/>
      </c:catAx>
      <c:valAx>
        <c:axId val="244361472"/>
        <c:scaling>
          <c:orientation val="minMax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crossAx val="244359936"/>
        <c:crosses val="autoZero"/>
        <c:crossBetween val="between"/>
      </c:valAx>
      <c:valAx>
        <c:axId val="244367360"/>
        <c:scaling>
          <c:orientation val="minMax"/>
        </c:scaling>
        <c:delete val="0"/>
        <c:axPos val="r"/>
        <c:numFmt formatCode="#,##0" sourceLinked="1"/>
        <c:majorTickMark val="out"/>
        <c:minorTickMark val="none"/>
        <c:tickLblPos val="nextTo"/>
        <c:crossAx val="244368896"/>
        <c:crosses val="max"/>
        <c:crossBetween val="between"/>
      </c:valAx>
      <c:catAx>
        <c:axId val="244368896"/>
        <c:scaling>
          <c:orientation val="minMax"/>
        </c:scaling>
        <c:delete val="1"/>
        <c:axPos val="b"/>
        <c:majorTickMark val="out"/>
        <c:minorTickMark val="none"/>
        <c:tickLblPos val="nextTo"/>
        <c:crossAx val="244367360"/>
        <c:crosses val="autoZero"/>
        <c:auto val="1"/>
        <c:lblAlgn val="ctr"/>
        <c:lblOffset val="100"/>
        <c:noMultiLvlLbl val="0"/>
      </c:cat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cs-CZ"/>
              <a:t>Porovnání scénářů</a:t>
            </a:r>
            <a:r>
              <a:rPr lang="cs-CZ" baseline="0"/>
              <a:t>  OZE + ZP / OZE + EDU</a:t>
            </a:r>
            <a:endParaRPr lang="en-US"/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ekon.srovnání!$E$22</c:f>
              <c:strCache>
                <c:ptCount val="1"/>
                <c:pt idx="0">
                  <c:v>výše investic - var. OZE + ZP [mil. Kč]</c:v>
                </c:pt>
              </c:strCache>
            </c:strRef>
          </c:tx>
          <c:spPr>
            <a:solidFill>
              <a:srgbClr val="0070C0"/>
            </a:solidFill>
            <a:ln w="9525">
              <a:solidFill>
                <a:srgbClr val="0070C0"/>
              </a:solidFill>
            </a:ln>
            <a:effectLst/>
          </c:spPr>
          <c:invertIfNegative val="0"/>
          <c:cat>
            <c:numRef>
              <c:f>ekon.srovnání!$F$21:$P$21</c:f>
              <c:numCache>
                <c:formatCode>General</c:formatCode>
                <c:ptCount val="11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  <c:pt idx="3">
                  <c:v>2025</c:v>
                </c:pt>
                <c:pt idx="4">
                  <c:v>2026</c:v>
                </c:pt>
                <c:pt idx="5">
                  <c:v>2027</c:v>
                </c:pt>
                <c:pt idx="6">
                  <c:v>2028</c:v>
                </c:pt>
                <c:pt idx="7">
                  <c:v>2029</c:v>
                </c:pt>
                <c:pt idx="8">
                  <c:v>2030</c:v>
                </c:pt>
                <c:pt idx="9">
                  <c:v>2031</c:v>
                </c:pt>
                <c:pt idx="10">
                  <c:v>2032</c:v>
                </c:pt>
              </c:numCache>
            </c:numRef>
          </c:cat>
          <c:val>
            <c:numRef>
              <c:f>ekon.srovnání!$F$22:$P$22</c:f>
              <c:numCache>
                <c:formatCode>#,##0</c:formatCode>
                <c:ptCount val="11"/>
                <c:pt idx="0">
                  <c:v>2103.1824198139393</c:v>
                </c:pt>
                <c:pt idx="1">
                  <c:v>2368.2710190898506</c:v>
                </c:pt>
                <c:pt idx="2">
                  <c:v>3539.7602620898515</c:v>
                </c:pt>
                <c:pt idx="3">
                  <c:v>4208.3297323909919</c:v>
                </c:pt>
                <c:pt idx="4">
                  <c:v>2979.3353027844023</c:v>
                </c:pt>
                <c:pt idx="5">
                  <c:v>2399.3286831581263</c:v>
                </c:pt>
                <c:pt idx="6">
                  <c:v>2760.8515530844088</c:v>
                </c:pt>
                <c:pt idx="7">
                  <c:v>1171.1898380307509</c:v>
                </c:pt>
                <c:pt idx="8">
                  <c:v>1219.6888644024134</c:v>
                </c:pt>
                <c:pt idx="9">
                  <c:v>1231.855753046437</c:v>
                </c:pt>
                <c:pt idx="10">
                  <c:v>1264.1443105769019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40D-4591-B67E-19FC9FB6DDF7}"/>
            </c:ext>
          </c:extLst>
        </c:ser>
        <c:ser>
          <c:idx val="2"/>
          <c:order val="2"/>
          <c:tx>
            <c:strRef>
              <c:f>ekon.srovnání!$E$24</c:f>
              <c:strCache>
                <c:ptCount val="1"/>
                <c:pt idx="0">
                  <c:v>výše investic - var. EDU [mil. Kč]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rgbClr val="92D050"/>
              </a:solidFill>
            </a:ln>
            <a:effectLst/>
          </c:spPr>
          <c:invertIfNegative val="0"/>
          <c:cat>
            <c:numRef>
              <c:f>ekon.srovnání!$F$21:$P$21</c:f>
              <c:numCache>
                <c:formatCode>General</c:formatCode>
                <c:ptCount val="11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  <c:pt idx="3">
                  <c:v>2025</c:v>
                </c:pt>
                <c:pt idx="4">
                  <c:v>2026</c:v>
                </c:pt>
                <c:pt idx="5">
                  <c:v>2027</c:v>
                </c:pt>
                <c:pt idx="6">
                  <c:v>2028</c:v>
                </c:pt>
                <c:pt idx="7">
                  <c:v>2029</c:v>
                </c:pt>
                <c:pt idx="8">
                  <c:v>2030</c:v>
                </c:pt>
                <c:pt idx="9">
                  <c:v>2031</c:v>
                </c:pt>
                <c:pt idx="10">
                  <c:v>2032</c:v>
                </c:pt>
              </c:numCache>
            </c:numRef>
          </c:cat>
          <c:val>
            <c:numRef>
              <c:f>ekon.srovnání!$F$24:$P$24</c:f>
              <c:numCache>
                <c:formatCode>#,##0</c:formatCode>
                <c:ptCount val="11"/>
                <c:pt idx="0">
                  <c:v>2103.1824198139393</c:v>
                </c:pt>
                <c:pt idx="1">
                  <c:v>2379.2842862807493</c:v>
                </c:pt>
                <c:pt idx="2">
                  <c:v>3521.2327626335573</c:v>
                </c:pt>
                <c:pt idx="3">
                  <c:v>4118.722558667152</c:v>
                </c:pt>
                <c:pt idx="4">
                  <c:v>4790.8777240156087</c:v>
                </c:pt>
                <c:pt idx="5">
                  <c:v>6738.2026297069015</c:v>
                </c:pt>
                <c:pt idx="6">
                  <c:v>7833.5126750426289</c:v>
                </c:pt>
                <c:pt idx="7">
                  <c:v>4406.551147792924</c:v>
                </c:pt>
                <c:pt idx="8">
                  <c:v>1199.8508289753584</c:v>
                </c:pt>
                <c:pt idx="9">
                  <c:v>1211.8193372651112</c:v>
                </c:pt>
                <c:pt idx="10">
                  <c:v>1243.9075306377631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40D-4591-B67E-19FC9FB6DD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0"/>
        <c:overlap val="-25"/>
        <c:axId val="244234880"/>
        <c:axId val="244240768"/>
      </c:barChart>
      <c:lineChart>
        <c:grouping val="standard"/>
        <c:varyColors val="0"/>
        <c:ser>
          <c:idx val="1"/>
          <c:order val="1"/>
          <c:tx>
            <c:strRef>
              <c:f>ekon.srovnání!$E$23</c:f>
              <c:strCache>
                <c:ptCount val="1"/>
                <c:pt idx="0">
                  <c:v>kumulace salda CF - var. OZE + ZP [mil. Kč]</c:v>
                </c:pt>
              </c:strCache>
            </c:strRef>
          </c:tx>
          <c:spPr>
            <a:ln w="63500">
              <a:solidFill>
                <a:srgbClr val="00B0F0"/>
              </a:solidFill>
            </a:ln>
            <a:effectLst/>
          </c:spPr>
          <c:marker>
            <c:symbol val="none"/>
          </c:marker>
          <c:cat>
            <c:numRef>
              <c:f>ekon.srovnání!$F$21:$P$21</c:f>
              <c:numCache>
                <c:formatCode>General</c:formatCode>
                <c:ptCount val="11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  <c:pt idx="3">
                  <c:v>2025</c:v>
                </c:pt>
                <c:pt idx="4">
                  <c:v>2026</c:v>
                </c:pt>
                <c:pt idx="5">
                  <c:v>2027</c:v>
                </c:pt>
                <c:pt idx="6">
                  <c:v>2028</c:v>
                </c:pt>
                <c:pt idx="7">
                  <c:v>2029</c:v>
                </c:pt>
                <c:pt idx="8">
                  <c:v>2030</c:v>
                </c:pt>
                <c:pt idx="9">
                  <c:v>2031</c:v>
                </c:pt>
                <c:pt idx="10">
                  <c:v>2032</c:v>
                </c:pt>
              </c:numCache>
            </c:numRef>
          </c:cat>
          <c:val>
            <c:numRef>
              <c:f>ekon.srovnání!$F$23:$P$23</c:f>
              <c:numCache>
                <c:formatCode>#,##0</c:formatCode>
                <c:ptCount val="11"/>
                <c:pt idx="0">
                  <c:v>-1263.3192086770491</c:v>
                </c:pt>
                <c:pt idx="1">
                  <c:v>-1113.9921563922569</c:v>
                </c:pt>
                <c:pt idx="2">
                  <c:v>175.23479793195452</c:v>
                </c:pt>
                <c:pt idx="3">
                  <c:v>884.28306229604846</c:v>
                </c:pt>
                <c:pt idx="4">
                  <c:v>2914.0363232751006</c:v>
                </c:pt>
                <c:pt idx="5">
                  <c:v>5788.0726242863147</c:v>
                </c:pt>
                <c:pt idx="6">
                  <c:v>8393.403619072913</c:v>
                </c:pt>
                <c:pt idx="7">
                  <c:v>12950.734880364902</c:v>
                </c:pt>
                <c:pt idx="8">
                  <c:v>17434.553658240271</c:v>
                </c:pt>
                <c:pt idx="9">
                  <c:v>21880.038102820792</c:v>
                </c:pt>
                <c:pt idx="10">
                  <c:v>26958.388172221301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40D-4591-B67E-19FC9FB6DDF7}"/>
            </c:ext>
          </c:extLst>
        </c:ser>
        <c:ser>
          <c:idx val="3"/>
          <c:order val="3"/>
          <c:tx>
            <c:strRef>
              <c:f>ekon.srovnání!$E$25</c:f>
              <c:strCache>
                <c:ptCount val="1"/>
                <c:pt idx="0">
                  <c:v>kumulace salda CF - var. EDU [mil. Kč]</c:v>
                </c:pt>
              </c:strCache>
            </c:strRef>
          </c:tx>
          <c:spPr>
            <a:ln w="63500">
              <a:solidFill>
                <a:srgbClr val="00B050"/>
              </a:solidFill>
            </a:ln>
            <a:effectLst/>
          </c:spPr>
          <c:marker>
            <c:symbol val="none"/>
          </c:marker>
          <c:cat>
            <c:numRef>
              <c:f>ekon.srovnání!$F$21:$P$21</c:f>
              <c:numCache>
                <c:formatCode>General</c:formatCode>
                <c:ptCount val="11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  <c:pt idx="3">
                  <c:v>2025</c:v>
                </c:pt>
                <c:pt idx="4">
                  <c:v>2026</c:v>
                </c:pt>
                <c:pt idx="5">
                  <c:v>2027</c:v>
                </c:pt>
                <c:pt idx="6">
                  <c:v>2028</c:v>
                </c:pt>
                <c:pt idx="7">
                  <c:v>2029</c:v>
                </c:pt>
                <c:pt idx="8">
                  <c:v>2030</c:v>
                </c:pt>
                <c:pt idx="9">
                  <c:v>2031</c:v>
                </c:pt>
                <c:pt idx="10">
                  <c:v>2032</c:v>
                </c:pt>
              </c:numCache>
            </c:numRef>
          </c:cat>
          <c:val>
            <c:numRef>
              <c:f>ekon.srovnání!$F$25:$P$25</c:f>
              <c:numCache>
                <c:formatCode>#,##0</c:formatCode>
                <c:ptCount val="11"/>
                <c:pt idx="0">
                  <c:v>-1033.1398029683321</c:v>
                </c:pt>
                <c:pt idx="1">
                  <c:v>-664.44877296651225</c:v>
                </c:pt>
                <c:pt idx="2">
                  <c:v>873.78553574680086</c:v>
                </c:pt>
                <c:pt idx="3">
                  <c:v>1902.9489934058145</c:v>
                </c:pt>
                <c:pt idx="4">
                  <c:v>2351.6238487438068</c:v>
                </c:pt>
                <c:pt idx="5">
                  <c:v>1117.1317372459771</c:v>
                </c:pt>
                <c:pt idx="6">
                  <c:v>-1120.0433977116732</c:v>
                </c:pt>
                <c:pt idx="7">
                  <c:v>431.81677572907006</c:v>
                </c:pt>
                <c:pt idx="8">
                  <c:v>5165.027366602656</c:v>
                </c:pt>
                <c:pt idx="9">
                  <c:v>9859.6941792944326</c:v>
                </c:pt>
                <c:pt idx="10">
                  <c:v>15084.147577833719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040D-4591-B67E-19FC9FB6DD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09093120"/>
        <c:axId val="134446943"/>
      </c:lineChart>
      <c:catAx>
        <c:axId val="2442348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44240768"/>
        <c:crosses val="autoZero"/>
        <c:auto val="1"/>
        <c:lblAlgn val="ctr"/>
        <c:lblOffset val="100"/>
        <c:noMultiLvlLbl val="0"/>
      </c:catAx>
      <c:valAx>
        <c:axId val="244240768"/>
        <c:scaling>
          <c:orientation val="minMax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crossAx val="244234880"/>
        <c:crosses val="autoZero"/>
        <c:crossBetween val="between"/>
      </c:valAx>
      <c:valAx>
        <c:axId val="134446943"/>
        <c:scaling>
          <c:orientation val="minMax"/>
        </c:scaling>
        <c:delete val="0"/>
        <c:axPos val="r"/>
        <c:numFmt formatCode="#,##0" sourceLinked="1"/>
        <c:majorTickMark val="out"/>
        <c:minorTickMark val="none"/>
        <c:tickLblPos val="nextTo"/>
        <c:crossAx val="1209093120"/>
        <c:crosses val="max"/>
        <c:crossBetween val="between"/>
      </c:valAx>
      <c:catAx>
        <c:axId val="120909312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34446943"/>
        <c:crosses val="autoZero"/>
        <c:auto val="1"/>
        <c:lblAlgn val="ctr"/>
        <c:lblOffset val="100"/>
        <c:noMultiLvlLbl val="0"/>
      </c:cat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/>
      <c:areaChart>
        <c:grouping val="percentStacked"/>
        <c:varyColors val="0"/>
        <c:ser>
          <c:idx val="2"/>
          <c:order val="0"/>
          <c:tx>
            <c:strRef>
              <c:f>'Grafy energií OZE + EDU'!$A$6</c:f>
              <c:strCache>
                <c:ptCount val="1"/>
                <c:pt idx="0">
                  <c:v>elektřina ze sítě (vyrobená mimo katastr SMB - mix)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cat>
            <c:numRef>
              <c:f>'Grafy energií OZE + EDU'!$B$1:$AF$1</c:f>
              <c:numCache>
                <c:formatCode>General</c:formatCode>
                <c:ptCount val="31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  <c:pt idx="3">
                  <c:v>2025</c:v>
                </c:pt>
                <c:pt idx="4">
                  <c:v>2026</c:v>
                </c:pt>
                <c:pt idx="5">
                  <c:v>2027</c:v>
                </c:pt>
                <c:pt idx="6">
                  <c:v>2028</c:v>
                </c:pt>
                <c:pt idx="7">
                  <c:v>2029</c:v>
                </c:pt>
                <c:pt idx="8">
                  <c:v>2030</c:v>
                </c:pt>
                <c:pt idx="9">
                  <c:v>2031</c:v>
                </c:pt>
                <c:pt idx="10">
                  <c:v>2032</c:v>
                </c:pt>
                <c:pt idx="11">
                  <c:v>2033</c:v>
                </c:pt>
                <c:pt idx="12">
                  <c:v>2034</c:v>
                </c:pt>
                <c:pt idx="13">
                  <c:v>2035</c:v>
                </c:pt>
                <c:pt idx="14">
                  <c:v>2036</c:v>
                </c:pt>
                <c:pt idx="15">
                  <c:v>2037</c:v>
                </c:pt>
                <c:pt idx="16">
                  <c:v>2038</c:v>
                </c:pt>
                <c:pt idx="17">
                  <c:v>2039</c:v>
                </c:pt>
                <c:pt idx="18">
                  <c:v>2040</c:v>
                </c:pt>
                <c:pt idx="19">
                  <c:v>2041</c:v>
                </c:pt>
                <c:pt idx="20">
                  <c:v>2042</c:v>
                </c:pt>
                <c:pt idx="21">
                  <c:v>2043</c:v>
                </c:pt>
                <c:pt idx="22">
                  <c:v>2044</c:v>
                </c:pt>
                <c:pt idx="23">
                  <c:v>2045</c:v>
                </c:pt>
                <c:pt idx="24">
                  <c:v>2046</c:v>
                </c:pt>
                <c:pt idx="25">
                  <c:v>2047</c:v>
                </c:pt>
                <c:pt idx="26">
                  <c:v>2048</c:v>
                </c:pt>
                <c:pt idx="27">
                  <c:v>2049</c:v>
                </c:pt>
                <c:pt idx="28">
                  <c:v>2050</c:v>
                </c:pt>
                <c:pt idx="29">
                  <c:v>2051</c:v>
                </c:pt>
                <c:pt idx="30">
                  <c:v>2052</c:v>
                </c:pt>
              </c:numCache>
            </c:numRef>
          </c:cat>
          <c:val>
            <c:numRef>
              <c:f>'Grafy energií OZE + EDU'!$B$6:$AF$6</c:f>
              <c:numCache>
                <c:formatCode>#,##0</c:formatCode>
                <c:ptCount val="31"/>
                <c:pt idx="0">
                  <c:v>6093.1395300839295</c:v>
                </c:pt>
                <c:pt idx="1">
                  <c:v>6151.6050205152942</c:v>
                </c:pt>
                <c:pt idx="2">
                  <c:v>6211.825211523822</c:v>
                </c:pt>
                <c:pt idx="3">
                  <c:v>6273.8262605403315</c:v>
                </c:pt>
                <c:pt idx="4">
                  <c:v>6235.944274532605</c:v>
                </c:pt>
                <c:pt idx="5">
                  <c:v>6194.2077489696776</c:v>
                </c:pt>
                <c:pt idx="6">
                  <c:v>6172.9768132560966</c:v>
                </c:pt>
                <c:pt idx="7">
                  <c:v>5910.2395970916841</c:v>
                </c:pt>
                <c:pt idx="8">
                  <c:v>5889.1162304721583</c:v>
                </c:pt>
                <c:pt idx="9">
                  <c:v>5868.0468436897345</c:v>
                </c:pt>
                <c:pt idx="10">
                  <c:v>6574.8715673337329</c:v>
                </c:pt>
                <c:pt idx="11">
                  <c:v>6571.1105322911944</c:v>
                </c:pt>
                <c:pt idx="12">
                  <c:v>6567.4038697474862</c:v>
                </c:pt>
                <c:pt idx="13">
                  <c:v>6563.7517111869183</c:v>
                </c:pt>
                <c:pt idx="14">
                  <c:v>6560.1541883933496</c:v>
                </c:pt>
                <c:pt idx="15">
                  <c:v>6554.1577454508106</c:v>
                </c:pt>
                <c:pt idx="16">
                  <c:v>6554.4698907441134</c:v>
                </c:pt>
                <c:pt idx="17">
                  <c:v>6554.8370689594676</c:v>
                </c:pt>
                <c:pt idx="18">
                  <c:v>6555.2594130850966</c:v>
                </c:pt>
                <c:pt idx="19">
                  <c:v>6555.7370564118601</c:v>
                </c:pt>
                <c:pt idx="20">
                  <c:v>6556.2701325338649</c:v>
                </c:pt>
                <c:pt idx="21">
                  <c:v>6560.458775349095</c:v>
                </c:pt>
                <c:pt idx="22">
                  <c:v>6564.7031190600228</c:v>
                </c:pt>
                <c:pt idx="23">
                  <c:v>6569.0032981742397</c:v>
                </c:pt>
                <c:pt idx="24">
                  <c:v>6573.3594475050695</c:v>
                </c:pt>
                <c:pt idx="25">
                  <c:v>6577.771702172201</c:v>
                </c:pt>
                <c:pt idx="26">
                  <c:v>6594.8401976023079</c:v>
                </c:pt>
                <c:pt idx="27">
                  <c:v>6611.9650695296759</c:v>
                </c:pt>
                <c:pt idx="28">
                  <c:v>6629.1464539968283</c:v>
                </c:pt>
                <c:pt idx="29">
                  <c:v>6646.3844873551579</c:v>
                </c:pt>
                <c:pt idx="30">
                  <c:v>6662.8793062655513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060-4FCA-8BEA-AE3AF31BBB4C}"/>
            </c:ext>
          </c:extLst>
        </c:ser>
        <c:ser>
          <c:idx val="0"/>
          <c:order val="1"/>
          <c:tx>
            <c:strRef>
              <c:f>'Grafy energií OZE + EDU'!$A$4</c:f>
              <c:strCache>
                <c:ptCount val="1"/>
                <c:pt idx="0">
                  <c:v>zemní plyn (pro zdroje SZTE, PK, průmysl, domácnosti)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cat>
            <c:numRef>
              <c:f>'Grafy energií OZE + EDU'!$B$1:$AF$1</c:f>
              <c:numCache>
                <c:formatCode>General</c:formatCode>
                <c:ptCount val="31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  <c:pt idx="3">
                  <c:v>2025</c:v>
                </c:pt>
                <c:pt idx="4">
                  <c:v>2026</c:v>
                </c:pt>
                <c:pt idx="5">
                  <c:v>2027</c:v>
                </c:pt>
                <c:pt idx="6">
                  <c:v>2028</c:v>
                </c:pt>
                <c:pt idx="7">
                  <c:v>2029</c:v>
                </c:pt>
                <c:pt idx="8">
                  <c:v>2030</c:v>
                </c:pt>
                <c:pt idx="9">
                  <c:v>2031</c:v>
                </c:pt>
                <c:pt idx="10">
                  <c:v>2032</c:v>
                </c:pt>
                <c:pt idx="11">
                  <c:v>2033</c:v>
                </c:pt>
                <c:pt idx="12">
                  <c:v>2034</c:v>
                </c:pt>
                <c:pt idx="13">
                  <c:v>2035</c:v>
                </c:pt>
                <c:pt idx="14">
                  <c:v>2036</c:v>
                </c:pt>
                <c:pt idx="15">
                  <c:v>2037</c:v>
                </c:pt>
                <c:pt idx="16">
                  <c:v>2038</c:v>
                </c:pt>
                <c:pt idx="17">
                  <c:v>2039</c:v>
                </c:pt>
                <c:pt idx="18">
                  <c:v>2040</c:v>
                </c:pt>
                <c:pt idx="19">
                  <c:v>2041</c:v>
                </c:pt>
                <c:pt idx="20">
                  <c:v>2042</c:v>
                </c:pt>
                <c:pt idx="21">
                  <c:v>2043</c:v>
                </c:pt>
                <c:pt idx="22">
                  <c:v>2044</c:v>
                </c:pt>
                <c:pt idx="23">
                  <c:v>2045</c:v>
                </c:pt>
                <c:pt idx="24">
                  <c:v>2046</c:v>
                </c:pt>
                <c:pt idx="25">
                  <c:v>2047</c:v>
                </c:pt>
                <c:pt idx="26">
                  <c:v>2048</c:v>
                </c:pt>
                <c:pt idx="27">
                  <c:v>2049</c:v>
                </c:pt>
                <c:pt idx="28">
                  <c:v>2050</c:v>
                </c:pt>
                <c:pt idx="29">
                  <c:v>2051</c:v>
                </c:pt>
                <c:pt idx="30">
                  <c:v>2052</c:v>
                </c:pt>
              </c:numCache>
            </c:numRef>
          </c:cat>
          <c:val>
            <c:numRef>
              <c:f>'Grafy energií OZE + EDU'!$B$4:$AF$4</c:f>
              <c:numCache>
                <c:formatCode>#,##0</c:formatCode>
                <c:ptCount val="31"/>
                <c:pt idx="0">
                  <c:v>13678.170650378019</c:v>
                </c:pt>
                <c:pt idx="1">
                  <c:v>13574.500392836957</c:v>
                </c:pt>
                <c:pt idx="2">
                  <c:v>13452.844206001046</c:v>
                </c:pt>
                <c:pt idx="3">
                  <c:v>13325.978986078448</c:v>
                </c:pt>
                <c:pt idx="4">
                  <c:v>13197.640097707101</c:v>
                </c:pt>
                <c:pt idx="5">
                  <c:v>12739.476595492673</c:v>
                </c:pt>
                <c:pt idx="6">
                  <c:v>12659.30736228527</c:v>
                </c:pt>
                <c:pt idx="7">
                  <c:v>12789.334358945083</c:v>
                </c:pt>
                <c:pt idx="8">
                  <c:v>12269.088641626277</c:v>
                </c:pt>
                <c:pt idx="9">
                  <c:v>11747.688481805937</c:v>
                </c:pt>
                <c:pt idx="10">
                  <c:v>7770.281105629123</c:v>
                </c:pt>
                <c:pt idx="11">
                  <c:v>7673.2955738814362</c:v>
                </c:pt>
                <c:pt idx="12">
                  <c:v>7575.2862998499604</c:v>
                </c:pt>
                <c:pt idx="13">
                  <c:v>7476.3856726140393</c:v>
                </c:pt>
                <c:pt idx="14">
                  <c:v>7376.5950650762625</c:v>
                </c:pt>
                <c:pt idx="15">
                  <c:v>7265.4158589794288</c:v>
                </c:pt>
                <c:pt idx="16">
                  <c:v>7152.7859377871673</c:v>
                </c:pt>
                <c:pt idx="17">
                  <c:v>7038.5952178827592</c:v>
                </c:pt>
                <c:pt idx="18">
                  <c:v>6922.8925374040036</c:v>
                </c:pt>
                <c:pt idx="19">
                  <c:v>6805.8495296304736</c:v>
                </c:pt>
                <c:pt idx="20">
                  <c:v>6667.517659461545</c:v>
                </c:pt>
                <c:pt idx="21">
                  <c:v>6543.6003095068099</c:v>
                </c:pt>
                <c:pt idx="22">
                  <c:v>6418.6739179007</c:v>
                </c:pt>
                <c:pt idx="23">
                  <c:v>6292.7923705956937</c:v>
                </c:pt>
                <c:pt idx="24">
                  <c:v>6165.7407687638315</c:v>
                </c:pt>
                <c:pt idx="25">
                  <c:v>6027.5948546086856</c:v>
                </c:pt>
                <c:pt idx="26">
                  <c:v>5916.7824483990207</c:v>
                </c:pt>
                <c:pt idx="27">
                  <c:v>5805.1874694121925</c:v>
                </c:pt>
                <c:pt idx="28">
                  <c:v>5692.8860865317756</c:v>
                </c:pt>
                <c:pt idx="29">
                  <c:v>5582.7199242117749</c:v>
                </c:pt>
                <c:pt idx="30">
                  <c:v>5469.6450581549498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060-4FCA-8BEA-AE3AF31BBB4C}"/>
            </c:ext>
          </c:extLst>
        </c:ser>
        <c:ser>
          <c:idx val="1"/>
          <c:order val="2"/>
          <c:tx>
            <c:strRef>
              <c:f>'Grafy energií OZE + EDU'!$A$5</c:f>
              <c:strCache>
                <c:ptCount val="1"/>
                <c:pt idx="0">
                  <c:v>uhlí a ostatní fosilní paliva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cat>
            <c:numRef>
              <c:f>'Grafy energií OZE + EDU'!$B$1:$AF$1</c:f>
              <c:numCache>
                <c:formatCode>General</c:formatCode>
                <c:ptCount val="31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  <c:pt idx="3">
                  <c:v>2025</c:v>
                </c:pt>
                <c:pt idx="4">
                  <c:v>2026</c:v>
                </c:pt>
                <c:pt idx="5">
                  <c:v>2027</c:v>
                </c:pt>
                <c:pt idx="6">
                  <c:v>2028</c:v>
                </c:pt>
                <c:pt idx="7">
                  <c:v>2029</c:v>
                </c:pt>
                <c:pt idx="8">
                  <c:v>2030</c:v>
                </c:pt>
                <c:pt idx="9">
                  <c:v>2031</c:v>
                </c:pt>
                <c:pt idx="10">
                  <c:v>2032</c:v>
                </c:pt>
                <c:pt idx="11">
                  <c:v>2033</c:v>
                </c:pt>
                <c:pt idx="12">
                  <c:v>2034</c:v>
                </c:pt>
                <c:pt idx="13">
                  <c:v>2035</c:v>
                </c:pt>
                <c:pt idx="14">
                  <c:v>2036</c:v>
                </c:pt>
                <c:pt idx="15">
                  <c:v>2037</c:v>
                </c:pt>
                <c:pt idx="16">
                  <c:v>2038</c:v>
                </c:pt>
                <c:pt idx="17">
                  <c:v>2039</c:v>
                </c:pt>
                <c:pt idx="18">
                  <c:v>2040</c:v>
                </c:pt>
                <c:pt idx="19">
                  <c:v>2041</c:v>
                </c:pt>
                <c:pt idx="20">
                  <c:v>2042</c:v>
                </c:pt>
                <c:pt idx="21">
                  <c:v>2043</c:v>
                </c:pt>
                <c:pt idx="22">
                  <c:v>2044</c:v>
                </c:pt>
                <c:pt idx="23">
                  <c:v>2045</c:v>
                </c:pt>
                <c:pt idx="24">
                  <c:v>2046</c:v>
                </c:pt>
                <c:pt idx="25">
                  <c:v>2047</c:v>
                </c:pt>
                <c:pt idx="26">
                  <c:v>2048</c:v>
                </c:pt>
                <c:pt idx="27">
                  <c:v>2049</c:v>
                </c:pt>
                <c:pt idx="28">
                  <c:v>2050</c:v>
                </c:pt>
                <c:pt idx="29">
                  <c:v>2051</c:v>
                </c:pt>
                <c:pt idx="30">
                  <c:v>2052</c:v>
                </c:pt>
              </c:numCache>
            </c:numRef>
          </c:cat>
          <c:val>
            <c:numRef>
              <c:f>'Grafy energií OZE + EDU'!$B$5:$AF$5</c:f>
              <c:numCache>
                <c:formatCode>#,##0</c:formatCode>
                <c:ptCount val="31"/>
                <c:pt idx="0">
                  <c:v>175.396791411072</c:v>
                </c:pt>
                <c:pt idx="1">
                  <c:v>171.88885558285057</c:v>
                </c:pt>
                <c:pt idx="2">
                  <c:v>168.45107847119357</c:v>
                </c:pt>
                <c:pt idx="3">
                  <c:v>165.0820569017697</c:v>
                </c:pt>
                <c:pt idx="4">
                  <c:v>161.78041576373431</c:v>
                </c:pt>
                <c:pt idx="5">
                  <c:v>155.30919913318493</c:v>
                </c:pt>
                <c:pt idx="6">
                  <c:v>149.09683116785754</c:v>
                </c:pt>
                <c:pt idx="7">
                  <c:v>143.13295792114323</c:v>
                </c:pt>
                <c:pt idx="8">
                  <c:v>137.40763960429751</c:v>
                </c:pt>
                <c:pt idx="9">
                  <c:v>131.91133402012562</c:v>
                </c:pt>
                <c:pt idx="10">
                  <c:v>126.6348806593206</c:v>
                </c:pt>
                <c:pt idx="11">
                  <c:v>121.56948543294777</c:v>
                </c:pt>
                <c:pt idx="12">
                  <c:v>116.70670601562986</c:v>
                </c:pt>
                <c:pt idx="13">
                  <c:v>112.03843777500467</c:v>
                </c:pt>
                <c:pt idx="14">
                  <c:v>107.55690026400448</c:v>
                </c:pt>
                <c:pt idx="15">
                  <c:v>103.25462425344431</c:v>
                </c:pt>
                <c:pt idx="16">
                  <c:v>99.124439283306529</c:v>
                </c:pt>
                <c:pt idx="17">
                  <c:v>95.159461711974274</c:v>
                </c:pt>
                <c:pt idx="18">
                  <c:v>91.353083243495306</c:v>
                </c:pt>
                <c:pt idx="19">
                  <c:v>87.698959913755488</c:v>
                </c:pt>
                <c:pt idx="20">
                  <c:v>84.191001517205265</c:v>
                </c:pt>
                <c:pt idx="21">
                  <c:v>80.823361456517048</c:v>
                </c:pt>
                <c:pt idx="22">
                  <c:v>77.590426998256362</c:v>
                </c:pt>
                <c:pt idx="23">
                  <c:v>74.486809918326102</c:v>
                </c:pt>
                <c:pt idx="24">
                  <c:v>71.507337521593058</c:v>
                </c:pt>
                <c:pt idx="25">
                  <c:v>68.647044020729339</c:v>
                </c:pt>
                <c:pt idx="26">
                  <c:v>65.901162259900161</c:v>
                </c:pt>
                <c:pt idx="27">
                  <c:v>63.265115769504156</c:v>
                </c:pt>
                <c:pt idx="28">
                  <c:v>60.734511138723988</c:v>
                </c:pt>
                <c:pt idx="29">
                  <c:v>58.305130693175023</c:v>
                </c:pt>
                <c:pt idx="30">
                  <c:v>55.972925465448021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060-4FCA-8BEA-AE3AF31BBB4C}"/>
            </c:ext>
          </c:extLst>
        </c:ser>
        <c:ser>
          <c:idx val="3"/>
          <c:order val="3"/>
          <c:tx>
            <c:strRef>
              <c:f>'Grafy energií OZE + EDU'!$A$7</c:f>
              <c:strCache>
                <c:ptCount val="1"/>
                <c:pt idx="0">
                  <c:v>OZE - biomasa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cat>
            <c:numRef>
              <c:f>'Grafy energií OZE + EDU'!$B$1:$AF$1</c:f>
              <c:numCache>
                <c:formatCode>General</c:formatCode>
                <c:ptCount val="31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  <c:pt idx="3">
                  <c:v>2025</c:v>
                </c:pt>
                <c:pt idx="4">
                  <c:v>2026</c:v>
                </c:pt>
                <c:pt idx="5">
                  <c:v>2027</c:v>
                </c:pt>
                <c:pt idx="6">
                  <c:v>2028</c:v>
                </c:pt>
                <c:pt idx="7">
                  <c:v>2029</c:v>
                </c:pt>
                <c:pt idx="8">
                  <c:v>2030</c:v>
                </c:pt>
                <c:pt idx="9">
                  <c:v>2031</c:v>
                </c:pt>
                <c:pt idx="10">
                  <c:v>2032</c:v>
                </c:pt>
                <c:pt idx="11">
                  <c:v>2033</c:v>
                </c:pt>
                <c:pt idx="12">
                  <c:v>2034</c:v>
                </c:pt>
                <c:pt idx="13">
                  <c:v>2035</c:v>
                </c:pt>
                <c:pt idx="14">
                  <c:v>2036</c:v>
                </c:pt>
                <c:pt idx="15">
                  <c:v>2037</c:v>
                </c:pt>
                <c:pt idx="16">
                  <c:v>2038</c:v>
                </c:pt>
                <c:pt idx="17">
                  <c:v>2039</c:v>
                </c:pt>
                <c:pt idx="18">
                  <c:v>2040</c:v>
                </c:pt>
                <c:pt idx="19">
                  <c:v>2041</c:v>
                </c:pt>
                <c:pt idx="20">
                  <c:v>2042</c:v>
                </c:pt>
                <c:pt idx="21">
                  <c:v>2043</c:v>
                </c:pt>
                <c:pt idx="22">
                  <c:v>2044</c:v>
                </c:pt>
                <c:pt idx="23">
                  <c:v>2045</c:v>
                </c:pt>
                <c:pt idx="24">
                  <c:v>2046</c:v>
                </c:pt>
                <c:pt idx="25">
                  <c:v>2047</c:v>
                </c:pt>
                <c:pt idx="26">
                  <c:v>2048</c:v>
                </c:pt>
                <c:pt idx="27">
                  <c:v>2049</c:v>
                </c:pt>
                <c:pt idx="28">
                  <c:v>2050</c:v>
                </c:pt>
                <c:pt idx="29">
                  <c:v>2051</c:v>
                </c:pt>
                <c:pt idx="30">
                  <c:v>2052</c:v>
                </c:pt>
              </c:numCache>
            </c:numRef>
          </c:cat>
          <c:val>
            <c:numRef>
              <c:f>'Grafy energií OZE + EDU'!$B$7:$AF$7</c:f>
              <c:numCache>
                <c:formatCode>#,##0</c:formatCode>
                <c:ptCount val="31"/>
                <c:pt idx="0">
                  <c:v>130.72199999999998</c:v>
                </c:pt>
                <c:pt idx="1">
                  <c:v>183.56261239520956</c:v>
                </c:pt>
                <c:pt idx="2">
                  <c:v>247.68122479041912</c:v>
                </c:pt>
                <c:pt idx="3">
                  <c:v>300.52183718562873</c:v>
                </c:pt>
                <c:pt idx="4">
                  <c:v>353.3624495808383</c:v>
                </c:pt>
                <c:pt idx="5">
                  <c:v>926.15306197604775</c:v>
                </c:pt>
                <c:pt idx="6">
                  <c:v>926.15306197604775</c:v>
                </c:pt>
                <c:pt idx="7">
                  <c:v>926.15306197604775</c:v>
                </c:pt>
                <c:pt idx="8">
                  <c:v>926.15306197604775</c:v>
                </c:pt>
                <c:pt idx="9">
                  <c:v>926.15306197604775</c:v>
                </c:pt>
                <c:pt idx="10">
                  <c:v>1011.3530270952381</c:v>
                </c:pt>
                <c:pt idx="11">
                  <c:v>1011.3530270952381</c:v>
                </c:pt>
                <c:pt idx="12">
                  <c:v>1011.3530270952381</c:v>
                </c:pt>
                <c:pt idx="13">
                  <c:v>1011.3530270952381</c:v>
                </c:pt>
                <c:pt idx="14">
                  <c:v>1011.3530270952381</c:v>
                </c:pt>
                <c:pt idx="15">
                  <c:v>1028.0196937619048</c:v>
                </c:pt>
                <c:pt idx="16">
                  <c:v>1028.0196937619048</c:v>
                </c:pt>
                <c:pt idx="17">
                  <c:v>1028.0196937619048</c:v>
                </c:pt>
                <c:pt idx="18">
                  <c:v>1028.0196937619048</c:v>
                </c:pt>
                <c:pt idx="19">
                  <c:v>1028.0196937619048</c:v>
                </c:pt>
                <c:pt idx="20">
                  <c:v>1178.257789</c:v>
                </c:pt>
                <c:pt idx="21">
                  <c:v>1178.257789</c:v>
                </c:pt>
                <c:pt idx="22">
                  <c:v>1178.257789</c:v>
                </c:pt>
                <c:pt idx="23">
                  <c:v>1178.257789</c:v>
                </c:pt>
                <c:pt idx="24">
                  <c:v>1178.257789</c:v>
                </c:pt>
                <c:pt idx="25">
                  <c:v>1188.257789</c:v>
                </c:pt>
                <c:pt idx="26">
                  <c:v>1188.257789</c:v>
                </c:pt>
                <c:pt idx="27">
                  <c:v>1188.257789</c:v>
                </c:pt>
                <c:pt idx="28">
                  <c:v>1188.257789</c:v>
                </c:pt>
                <c:pt idx="29">
                  <c:v>1188.257789</c:v>
                </c:pt>
                <c:pt idx="30">
                  <c:v>1193.257789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060-4FCA-8BEA-AE3AF31BBB4C}"/>
            </c:ext>
          </c:extLst>
        </c:ser>
        <c:ser>
          <c:idx val="4"/>
          <c:order val="4"/>
          <c:tx>
            <c:strRef>
              <c:f>'Grafy energií OZE + EDU'!$A$8</c:f>
              <c:strCache>
                <c:ptCount val="1"/>
                <c:pt idx="0">
                  <c:v>OZE - bioplyn (skládka)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cat>
            <c:numRef>
              <c:f>'Grafy energií OZE + EDU'!$B$1:$AF$1</c:f>
              <c:numCache>
                <c:formatCode>General</c:formatCode>
                <c:ptCount val="31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  <c:pt idx="3">
                  <c:v>2025</c:v>
                </c:pt>
                <c:pt idx="4">
                  <c:v>2026</c:v>
                </c:pt>
                <c:pt idx="5">
                  <c:v>2027</c:v>
                </c:pt>
                <c:pt idx="6">
                  <c:v>2028</c:v>
                </c:pt>
                <c:pt idx="7">
                  <c:v>2029</c:v>
                </c:pt>
                <c:pt idx="8">
                  <c:v>2030</c:v>
                </c:pt>
                <c:pt idx="9">
                  <c:v>2031</c:v>
                </c:pt>
                <c:pt idx="10">
                  <c:v>2032</c:v>
                </c:pt>
                <c:pt idx="11">
                  <c:v>2033</c:v>
                </c:pt>
                <c:pt idx="12">
                  <c:v>2034</c:v>
                </c:pt>
                <c:pt idx="13">
                  <c:v>2035</c:v>
                </c:pt>
                <c:pt idx="14">
                  <c:v>2036</c:v>
                </c:pt>
                <c:pt idx="15">
                  <c:v>2037</c:v>
                </c:pt>
                <c:pt idx="16">
                  <c:v>2038</c:v>
                </c:pt>
                <c:pt idx="17">
                  <c:v>2039</c:v>
                </c:pt>
                <c:pt idx="18">
                  <c:v>2040</c:v>
                </c:pt>
                <c:pt idx="19">
                  <c:v>2041</c:v>
                </c:pt>
                <c:pt idx="20">
                  <c:v>2042</c:v>
                </c:pt>
                <c:pt idx="21">
                  <c:v>2043</c:v>
                </c:pt>
                <c:pt idx="22">
                  <c:v>2044</c:v>
                </c:pt>
                <c:pt idx="23">
                  <c:v>2045</c:v>
                </c:pt>
                <c:pt idx="24">
                  <c:v>2046</c:v>
                </c:pt>
                <c:pt idx="25">
                  <c:v>2047</c:v>
                </c:pt>
                <c:pt idx="26">
                  <c:v>2048</c:v>
                </c:pt>
                <c:pt idx="27">
                  <c:v>2049</c:v>
                </c:pt>
                <c:pt idx="28">
                  <c:v>2050</c:v>
                </c:pt>
                <c:pt idx="29">
                  <c:v>2051</c:v>
                </c:pt>
                <c:pt idx="30">
                  <c:v>2052</c:v>
                </c:pt>
              </c:numCache>
            </c:numRef>
          </c:cat>
          <c:val>
            <c:numRef>
              <c:f>'Grafy energií OZE + EDU'!$B$8:$AF$8</c:f>
              <c:numCache>
                <c:formatCode>#,##0</c:formatCode>
                <c:ptCount val="31"/>
                <c:pt idx="0">
                  <c:v>3.3076000000000003</c:v>
                </c:pt>
                <c:pt idx="1">
                  <c:v>3.3076000000000003</c:v>
                </c:pt>
                <c:pt idx="2">
                  <c:v>3.3076000000000003</c:v>
                </c:pt>
                <c:pt idx="3">
                  <c:v>3.3076000000000003</c:v>
                </c:pt>
                <c:pt idx="4">
                  <c:v>3.3076000000000003</c:v>
                </c:pt>
                <c:pt idx="5">
                  <c:v>3.5076000000000001</c:v>
                </c:pt>
                <c:pt idx="6">
                  <c:v>3.5076000000000001</c:v>
                </c:pt>
                <c:pt idx="7">
                  <c:v>3.5076000000000001</c:v>
                </c:pt>
                <c:pt idx="8">
                  <c:v>3.5076000000000001</c:v>
                </c:pt>
                <c:pt idx="9">
                  <c:v>3.5076000000000001</c:v>
                </c:pt>
                <c:pt idx="10">
                  <c:v>3.8076000000000003</c:v>
                </c:pt>
                <c:pt idx="11">
                  <c:v>3.8076000000000003</c:v>
                </c:pt>
                <c:pt idx="12">
                  <c:v>3.8076000000000003</c:v>
                </c:pt>
                <c:pt idx="13">
                  <c:v>3.8076000000000003</c:v>
                </c:pt>
                <c:pt idx="14">
                  <c:v>3.8076000000000003</c:v>
                </c:pt>
                <c:pt idx="15">
                  <c:v>6.1</c:v>
                </c:pt>
                <c:pt idx="16">
                  <c:v>6.1</c:v>
                </c:pt>
                <c:pt idx="17">
                  <c:v>6.1</c:v>
                </c:pt>
                <c:pt idx="18">
                  <c:v>6.1</c:v>
                </c:pt>
                <c:pt idx="19">
                  <c:v>6.1</c:v>
                </c:pt>
                <c:pt idx="20">
                  <c:v>6.6</c:v>
                </c:pt>
                <c:pt idx="21">
                  <c:v>6.6</c:v>
                </c:pt>
                <c:pt idx="22">
                  <c:v>6.6</c:v>
                </c:pt>
                <c:pt idx="23">
                  <c:v>6.6</c:v>
                </c:pt>
                <c:pt idx="24">
                  <c:v>6.6</c:v>
                </c:pt>
                <c:pt idx="25">
                  <c:v>6.6</c:v>
                </c:pt>
                <c:pt idx="26">
                  <c:v>6.6</c:v>
                </c:pt>
                <c:pt idx="27">
                  <c:v>6.6</c:v>
                </c:pt>
                <c:pt idx="28">
                  <c:v>6.6</c:v>
                </c:pt>
                <c:pt idx="29">
                  <c:v>6.6</c:v>
                </c:pt>
                <c:pt idx="30">
                  <c:v>7.4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060-4FCA-8BEA-AE3AF31BBB4C}"/>
            </c:ext>
          </c:extLst>
        </c:ser>
        <c:ser>
          <c:idx val="5"/>
          <c:order val="5"/>
          <c:tx>
            <c:strRef>
              <c:f>'Grafy energií OZE + EDU'!$A$9</c:f>
              <c:strCache>
                <c:ptCount val="1"/>
                <c:pt idx="0">
                  <c:v>OZE - energie větru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cat>
            <c:numRef>
              <c:f>'Grafy energií OZE + EDU'!$B$1:$AF$1</c:f>
              <c:numCache>
                <c:formatCode>General</c:formatCode>
                <c:ptCount val="31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  <c:pt idx="3">
                  <c:v>2025</c:v>
                </c:pt>
                <c:pt idx="4">
                  <c:v>2026</c:v>
                </c:pt>
                <c:pt idx="5">
                  <c:v>2027</c:v>
                </c:pt>
                <c:pt idx="6">
                  <c:v>2028</c:v>
                </c:pt>
                <c:pt idx="7">
                  <c:v>2029</c:v>
                </c:pt>
                <c:pt idx="8">
                  <c:v>2030</c:v>
                </c:pt>
                <c:pt idx="9">
                  <c:v>2031</c:v>
                </c:pt>
                <c:pt idx="10">
                  <c:v>2032</c:v>
                </c:pt>
                <c:pt idx="11">
                  <c:v>2033</c:v>
                </c:pt>
                <c:pt idx="12">
                  <c:v>2034</c:v>
                </c:pt>
                <c:pt idx="13">
                  <c:v>2035</c:v>
                </c:pt>
                <c:pt idx="14">
                  <c:v>2036</c:v>
                </c:pt>
                <c:pt idx="15">
                  <c:v>2037</c:v>
                </c:pt>
                <c:pt idx="16">
                  <c:v>2038</c:v>
                </c:pt>
                <c:pt idx="17">
                  <c:v>2039</c:v>
                </c:pt>
                <c:pt idx="18">
                  <c:v>2040</c:v>
                </c:pt>
                <c:pt idx="19">
                  <c:v>2041</c:v>
                </c:pt>
                <c:pt idx="20">
                  <c:v>2042</c:v>
                </c:pt>
                <c:pt idx="21">
                  <c:v>2043</c:v>
                </c:pt>
                <c:pt idx="22">
                  <c:v>2044</c:v>
                </c:pt>
                <c:pt idx="23">
                  <c:v>2045</c:v>
                </c:pt>
                <c:pt idx="24">
                  <c:v>2046</c:v>
                </c:pt>
                <c:pt idx="25">
                  <c:v>2047</c:v>
                </c:pt>
                <c:pt idx="26">
                  <c:v>2048</c:v>
                </c:pt>
                <c:pt idx="27">
                  <c:v>2049</c:v>
                </c:pt>
                <c:pt idx="28">
                  <c:v>2050</c:v>
                </c:pt>
                <c:pt idx="29">
                  <c:v>2051</c:v>
                </c:pt>
                <c:pt idx="30">
                  <c:v>2052</c:v>
                </c:pt>
              </c:numCache>
            </c:numRef>
          </c:cat>
          <c:val>
            <c:numRef>
              <c:f>'Grafy energií OZE + EDU'!$B$9:$AF$9</c:f>
              <c:numCache>
                <c:formatCode>#,##0</c:formatCode>
                <c:ptCount val="31"/>
                <c:pt idx="0">
                  <c:v>8.7119999999999993E-3</c:v>
                </c:pt>
                <c:pt idx="1">
                  <c:v>8.7119999999999993E-3</c:v>
                </c:pt>
                <c:pt idx="2">
                  <c:v>8.7119999999999993E-3</c:v>
                </c:pt>
                <c:pt idx="3">
                  <c:v>8.7119999999999993E-3</c:v>
                </c:pt>
                <c:pt idx="4">
                  <c:v>8.7119999999999993E-3</c:v>
                </c:pt>
                <c:pt idx="5">
                  <c:v>8.7119999999999993E-3</c:v>
                </c:pt>
                <c:pt idx="6">
                  <c:v>8.7119999999999993E-3</c:v>
                </c:pt>
                <c:pt idx="7">
                  <c:v>8.7119999999999993E-3</c:v>
                </c:pt>
                <c:pt idx="8">
                  <c:v>8.7119999999999993E-3</c:v>
                </c:pt>
                <c:pt idx="9">
                  <c:v>8.7119999999999993E-3</c:v>
                </c:pt>
                <c:pt idx="10">
                  <c:v>8.7119999999999993E-3</c:v>
                </c:pt>
                <c:pt idx="11">
                  <c:v>8.7119999999999993E-3</c:v>
                </c:pt>
                <c:pt idx="12">
                  <c:v>8.7119999999999993E-3</c:v>
                </c:pt>
                <c:pt idx="13">
                  <c:v>8.7119999999999993E-3</c:v>
                </c:pt>
                <c:pt idx="14">
                  <c:v>8.7119999999999993E-3</c:v>
                </c:pt>
                <c:pt idx="15">
                  <c:v>0.17</c:v>
                </c:pt>
                <c:pt idx="16">
                  <c:v>0.17</c:v>
                </c:pt>
                <c:pt idx="17">
                  <c:v>0.17</c:v>
                </c:pt>
                <c:pt idx="18">
                  <c:v>0.17</c:v>
                </c:pt>
                <c:pt idx="19">
                  <c:v>0.17</c:v>
                </c:pt>
                <c:pt idx="20">
                  <c:v>0.17</c:v>
                </c:pt>
                <c:pt idx="21">
                  <c:v>0.17</c:v>
                </c:pt>
                <c:pt idx="22">
                  <c:v>0.17</c:v>
                </c:pt>
                <c:pt idx="23">
                  <c:v>0.17</c:v>
                </c:pt>
                <c:pt idx="24">
                  <c:v>0.17</c:v>
                </c:pt>
                <c:pt idx="25">
                  <c:v>0.17</c:v>
                </c:pt>
                <c:pt idx="26">
                  <c:v>0.17</c:v>
                </c:pt>
                <c:pt idx="27">
                  <c:v>0.17</c:v>
                </c:pt>
                <c:pt idx="28">
                  <c:v>0.17</c:v>
                </c:pt>
                <c:pt idx="29">
                  <c:v>0.17</c:v>
                </c:pt>
                <c:pt idx="30">
                  <c:v>0.17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B060-4FCA-8BEA-AE3AF31BBB4C}"/>
            </c:ext>
          </c:extLst>
        </c:ser>
        <c:ser>
          <c:idx val="6"/>
          <c:order val="6"/>
          <c:tx>
            <c:strRef>
              <c:f>'Grafy energií OZE + EDU'!$A$10</c:f>
              <c:strCache>
                <c:ptCount val="1"/>
                <c:pt idx="0">
                  <c:v>OZE - energie slunce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cat>
            <c:numRef>
              <c:f>'Grafy energií OZE + EDU'!$B$1:$AF$1</c:f>
              <c:numCache>
                <c:formatCode>General</c:formatCode>
                <c:ptCount val="31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  <c:pt idx="3">
                  <c:v>2025</c:v>
                </c:pt>
                <c:pt idx="4">
                  <c:v>2026</c:v>
                </c:pt>
                <c:pt idx="5">
                  <c:v>2027</c:v>
                </c:pt>
                <c:pt idx="6">
                  <c:v>2028</c:v>
                </c:pt>
                <c:pt idx="7">
                  <c:v>2029</c:v>
                </c:pt>
                <c:pt idx="8">
                  <c:v>2030</c:v>
                </c:pt>
                <c:pt idx="9">
                  <c:v>2031</c:v>
                </c:pt>
                <c:pt idx="10">
                  <c:v>2032</c:v>
                </c:pt>
                <c:pt idx="11">
                  <c:v>2033</c:v>
                </c:pt>
                <c:pt idx="12">
                  <c:v>2034</c:v>
                </c:pt>
                <c:pt idx="13">
                  <c:v>2035</c:v>
                </c:pt>
                <c:pt idx="14">
                  <c:v>2036</c:v>
                </c:pt>
                <c:pt idx="15">
                  <c:v>2037</c:v>
                </c:pt>
                <c:pt idx="16">
                  <c:v>2038</c:v>
                </c:pt>
                <c:pt idx="17">
                  <c:v>2039</c:v>
                </c:pt>
                <c:pt idx="18">
                  <c:v>2040</c:v>
                </c:pt>
                <c:pt idx="19">
                  <c:v>2041</c:v>
                </c:pt>
                <c:pt idx="20">
                  <c:v>2042</c:v>
                </c:pt>
                <c:pt idx="21">
                  <c:v>2043</c:v>
                </c:pt>
                <c:pt idx="22">
                  <c:v>2044</c:v>
                </c:pt>
                <c:pt idx="23">
                  <c:v>2045</c:v>
                </c:pt>
                <c:pt idx="24">
                  <c:v>2046</c:v>
                </c:pt>
                <c:pt idx="25">
                  <c:v>2047</c:v>
                </c:pt>
                <c:pt idx="26">
                  <c:v>2048</c:v>
                </c:pt>
                <c:pt idx="27">
                  <c:v>2049</c:v>
                </c:pt>
                <c:pt idx="28">
                  <c:v>2050</c:v>
                </c:pt>
                <c:pt idx="29">
                  <c:v>2051</c:v>
                </c:pt>
                <c:pt idx="30">
                  <c:v>2052</c:v>
                </c:pt>
              </c:numCache>
            </c:numRef>
          </c:cat>
          <c:val>
            <c:numRef>
              <c:f>'Grafy energií OZE + EDU'!$B$10:$AF$10</c:f>
              <c:numCache>
                <c:formatCode>#,##0</c:formatCode>
                <c:ptCount val="31"/>
                <c:pt idx="0">
                  <c:v>369</c:v>
                </c:pt>
                <c:pt idx="1">
                  <c:v>404.6</c:v>
                </c:pt>
                <c:pt idx="2">
                  <c:v>425.8</c:v>
                </c:pt>
                <c:pt idx="3">
                  <c:v>461.4</c:v>
                </c:pt>
                <c:pt idx="4">
                  <c:v>496.99999999999994</c:v>
                </c:pt>
                <c:pt idx="5">
                  <c:v>547</c:v>
                </c:pt>
                <c:pt idx="6">
                  <c:v>593.6</c:v>
                </c:pt>
                <c:pt idx="7">
                  <c:v>640.20000000000005</c:v>
                </c:pt>
                <c:pt idx="8">
                  <c:v>686.80000000000007</c:v>
                </c:pt>
                <c:pt idx="9">
                  <c:v>733.40000000000009</c:v>
                </c:pt>
                <c:pt idx="10">
                  <c:v>780</c:v>
                </c:pt>
                <c:pt idx="11">
                  <c:v>864.4</c:v>
                </c:pt>
                <c:pt idx="12">
                  <c:v>948.8</c:v>
                </c:pt>
                <c:pt idx="13">
                  <c:v>1033.1999999999998</c:v>
                </c:pt>
                <c:pt idx="14">
                  <c:v>1117.5999999999999</c:v>
                </c:pt>
                <c:pt idx="15">
                  <c:v>1202</c:v>
                </c:pt>
                <c:pt idx="16">
                  <c:v>1223.5999999999999</c:v>
                </c:pt>
                <c:pt idx="17">
                  <c:v>1245.2</c:v>
                </c:pt>
                <c:pt idx="18">
                  <c:v>1266.8000000000002</c:v>
                </c:pt>
                <c:pt idx="19">
                  <c:v>1288.4000000000001</c:v>
                </c:pt>
                <c:pt idx="20">
                  <c:v>1310</c:v>
                </c:pt>
                <c:pt idx="21">
                  <c:v>1338</c:v>
                </c:pt>
                <c:pt idx="22">
                  <c:v>1366</c:v>
                </c:pt>
                <c:pt idx="23">
                  <c:v>1394</c:v>
                </c:pt>
                <c:pt idx="24">
                  <c:v>1422</c:v>
                </c:pt>
                <c:pt idx="25">
                  <c:v>1450</c:v>
                </c:pt>
                <c:pt idx="26">
                  <c:v>1465.4</c:v>
                </c:pt>
                <c:pt idx="27">
                  <c:v>1480.8</c:v>
                </c:pt>
                <c:pt idx="28">
                  <c:v>1496.1999999999998</c:v>
                </c:pt>
                <c:pt idx="29">
                  <c:v>1511.6</c:v>
                </c:pt>
                <c:pt idx="30">
                  <c:v>1527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B060-4FCA-8BEA-AE3AF31BBB4C}"/>
            </c:ext>
          </c:extLst>
        </c:ser>
        <c:ser>
          <c:idx val="7"/>
          <c:order val="7"/>
          <c:tx>
            <c:strRef>
              <c:f>'Grafy energií OZE + EDU'!$A$11</c:f>
              <c:strCache>
                <c:ptCount val="1"/>
                <c:pt idx="0">
                  <c:v>OZE - energie vody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cat>
            <c:numRef>
              <c:f>'Grafy energií OZE + EDU'!$B$1:$AF$1</c:f>
              <c:numCache>
                <c:formatCode>General</c:formatCode>
                <c:ptCount val="31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  <c:pt idx="3">
                  <c:v>2025</c:v>
                </c:pt>
                <c:pt idx="4">
                  <c:v>2026</c:v>
                </c:pt>
                <c:pt idx="5">
                  <c:v>2027</c:v>
                </c:pt>
                <c:pt idx="6">
                  <c:v>2028</c:v>
                </c:pt>
                <c:pt idx="7">
                  <c:v>2029</c:v>
                </c:pt>
                <c:pt idx="8">
                  <c:v>2030</c:v>
                </c:pt>
                <c:pt idx="9">
                  <c:v>2031</c:v>
                </c:pt>
                <c:pt idx="10">
                  <c:v>2032</c:v>
                </c:pt>
                <c:pt idx="11">
                  <c:v>2033</c:v>
                </c:pt>
                <c:pt idx="12">
                  <c:v>2034</c:v>
                </c:pt>
                <c:pt idx="13">
                  <c:v>2035</c:v>
                </c:pt>
                <c:pt idx="14">
                  <c:v>2036</c:v>
                </c:pt>
                <c:pt idx="15">
                  <c:v>2037</c:v>
                </c:pt>
                <c:pt idx="16">
                  <c:v>2038</c:v>
                </c:pt>
                <c:pt idx="17">
                  <c:v>2039</c:v>
                </c:pt>
                <c:pt idx="18">
                  <c:v>2040</c:v>
                </c:pt>
                <c:pt idx="19">
                  <c:v>2041</c:v>
                </c:pt>
                <c:pt idx="20">
                  <c:v>2042</c:v>
                </c:pt>
                <c:pt idx="21">
                  <c:v>2043</c:v>
                </c:pt>
                <c:pt idx="22">
                  <c:v>2044</c:v>
                </c:pt>
                <c:pt idx="23">
                  <c:v>2045</c:v>
                </c:pt>
                <c:pt idx="24">
                  <c:v>2046</c:v>
                </c:pt>
                <c:pt idx="25">
                  <c:v>2047</c:v>
                </c:pt>
                <c:pt idx="26">
                  <c:v>2048</c:v>
                </c:pt>
                <c:pt idx="27">
                  <c:v>2049</c:v>
                </c:pt>
                <c:pt idx="28">
                  <c:v>2050</c:v>
                </c:pt>
                <c:pt idx="29">
                  <c:v>2051</c:v>
                </c:pt>
                <c:pt idx="30">
                  <c:v>2052</c:v>
                </c:pt>
              </c:numCache>
            </c:numRef>
          </c:cat>
          <c:val>
            <c:numRef>
              <c:f>'Grafy energií OZE + EDU'!$B$11:$AF$11</c:f>
              <c:numCache>
                <c:formatCode>#,##0</c:formatCode>
                <c:ptCount val="31"/>
                <c:pt idx="0">
                  <c:v>25.091999999999999</c:v>
                </c:pt>
                <c:pt idx="1">
                  <c:v>25.091999999999999</c:v>
                </c:pt>
                <c:pt idx="2">
                  <c:v>25.091999999999999</c:v>
                </c:pt>
                <c:pt idx="3">
                  <c:v>25.091999999999999</c:v>
                </c:pt>
                <c:pt idx="4">
                  <c:v>25.091999999999999</c:v>
                </c:pt>
                <c:pt idx="5">
                  <c:v>29</c:v>
                </c:pt>
                <c:pt idx="6">
                  <c:v>29</c:v>
                </c:pt>
                <c:pt idx="7">
                  <c:v>29</c:v>
                </c:pt>
                <c:pt idx="8">
                  <c:v>29</c:v>
                </c:pt>
                <c:pt idx="9">
                  <c:v>29</c:v>
                </c:pt>
                <c:pt idx="10">
                  <c:v>29</c:v>
                </c:pt>
                <c:pt idx="11">
                  <c:v>29</c:v>
                </c:pt>
                <c:pt idx="12">
                  <c:v>29</c:v>
                </c:pt>
                <c:pt idx="13">
                  <c:v>29</c:v>
                </c:pt>
                <c:pt idx="14">
                  <c:v>29</c:v>
                </c:pt>
                <c:pt idx="15">
                  <c:v>29</c:v>
                </c:pt>
                <c:pt idx="16">
                  <c:v>29</c:v>
                </c:pt>
                <c:pt idx="17">
                  <c:v>29</c:v>
                </c:pt>
                <c:pt idx="18">
                  <c:v>29</c:v>
                </c:pt>
                <c:pt idx="19">
                  <c:v>29</c:v>
                </c:pt>
                <c:pt idx="20">
                  <c:v>29</c:v>
                </c:pt>
                <c:pt idx="21">
                  <c:v>29</c:v>
                </c:pt>
                <c:pt idx="22">
                  <c:v>29</c:v>
                </c:pt>
                <c:pt idx="23">
                  <c:v>29</c:v>
                </c:pt>
                <c:pt idx="24">
                  <c:v>29</c:v>
                </c:pt>
                <c:pt idx="25">
                  <c:v>29</c:v>
                </c:pt>
                <c:pt idx="26">
                  <c:v>29</c:v>
                </c:pt>
                <c:pt idx="27">
                  <c:v>29</c:v>
                </c:pt>
                <c:pt idx="28">
                  <c:v>29</c:v>
                </c:pt>
                <c:pt idx="29">
                  <c:v>29</c:v>
                </c:pt>
                <c:pt idx="30">
                  <c:v>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B060-4FCA-8BEA-AE3AF31BBB4C}"/>
            </c:ext>
          </c:extLst>
        </c:ser>
        <c:ser>
          <c:idx val="8"/>
          <c:order val="8"/>
          <c:tx>
            <c:strRef>
              <c:f>'Grafy energií OZE + EDU'!$A$12</c:f>
              <c:strCache>
                <c:ptCount val="1"/>
                <c:pt idx="0">
                  <c:v>OZE - energie okolí (využita pomocí TČ)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cat>
            <c:numRef>
              <c:f>'Grafy energií OZE + EDU'!$B$1:$AF$1</c:f>
              <c:numCache>
                <c:formatCode>General</c:formatCode>
                <c:ptCount val="31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  <c:pt idx="3">
                  <c:v>2025</c:v>
                </c:pt>
                <c:pt idx="4">
                  <c:v>2026</c:v>
                </c:pt>
                <c:pt idx="5">
                  <c:v>2027</c:v>
                </c:pt>
                <c:pt idx="6">
                  <c:v>2028</c:v>
                </c:pt>
                <c:pt idx="7">
                  <c:v>2029</c:v>
                </c:pt>
                <c:pt idx="8">
                  <c:v>2030</c:v>
                </c:pt>
                <c:pt idx="9">
                  <c:v>2031</c:v>
                </c:pt>
                <c:pt idx="10">
                  <c:v>2032</c:v>
                </c:pt>
                <c:pt idx="11">
                  <c:v>2033</c:v>
                </c:pt>
                <c:pt idx="12">
                  <c:v>2034</c:v>
                </c:pt>
                <c:pt idx="13">
                  <c:v>2035</c:v>
                </c:pt>
                <c:pt idx="14">
                  <c:v>2036</c:v>
                </c:pt>
                <c:pt idx="15">
                  <c:v>2037</c:v>
                </c:pt>
                <c:pt idx="16">
                  <c:v>2038</c:v>
                </c:pt>
                <c:pt idx="17">
                  <c:v>2039</c:v>
                </c:pt>
                <c:pt idx="18">
                  <c:v>2040</c:v>
                </c:pt>
                <c:pt idx="19">
                  <c:v>2041</c:v>
                </c:pt>
                <c:pt idx="20">
                  <c:v>2042</c:v>
                </c:pt>
                <c:pt idx="21">
                  <c:v>2043</c:v>
                </c:pt>
                <c:pt idx="22">
                  <c:v>2044</c:v>
                </c:pt>
                <c:pt idx="23">
                  <c:v>2045</c:v>
                </c:pt>
                <c:pt idx="24">
                  <c:v>2046</c:v>
                </c:pt>
                <c:pt idx="25">
                  <c:v>2047</c:v>
                </c:pt>
                <c:pt idx="26">
                  <c:v>2048</c:v>
                </c:pt>
                <c:pt idx="27">
                  <c:v>2049</c:v>
                </c:pt>
                <c:pt idx="28">
                  <c:v>2050</c:v>
                </c:pt>
                <c:pt idx="29">
                  <c:v>2051</c:v>
                </c:pt>
                <c:pt idx="30">
                  <c:v>2052</c:v>
                </c:pt>
              </c:numCache>
            </c:numRef>
          </c:cat>
          <c:val>
            <c:numRef>
              <c:f>'Grafy energií OZE + EDU'!$B$12:$AF$12</c:f>
              <c:numCache>
                <c:formatCode>#,##0</c:formatCode>
                <c:ptCount val="31"/>
                <c:pt idx="0">
                  <c:v>114</c:v>
                </c:pt>
                <c:pt idx="1">
                  <c:v>114</c:v>
                </c:pt>
                <c:pt idx="2">
                  <c:v>114</c:v>
                </c:pt>
                <c:pt idx="3">
                  <c:v>114</c:v>
                </c:pt>
                <c:pt idx="4">
                  <c:v>114</c:v>
                </c:pt>
                <c:pt idx="5">
                  <c:v>114</c:v>
                </c:pt>
                <c:pt idx="6">
                  <c:v>114</c:v>
                </c:pt>
                <c:pt idx="7">
                  <c:v>114</c:v>
                </c:pt>
                <c:pt idx="8">
                  <c:v>114</c:v>
                </c:pt>
                <c:pt idx="9">
                  <c:v>114</c:v>
                </c:pt>
                <c:pt idx="10">
                  <c:v>114</c:v>
                </c:pt>
                <c:pt idx="11">
                  <c:v>127.8</c:v>
                </c:pt>
                <c:pt idx="12">
                  <c:v>141.6</c:v>
                </c:pt>
                <c:pt idx="13">
                  <c:v>155.4</c:v>
                </c:pt>
                <c:pt idx="14">
                  <c:v>169.20000000000002</c:v>
                </c:pt>
                <c:pt idx="15">
                  <c:v>183</c:v>
                </c:pt>
                <c:pt idx="16">
                  <c:v>185.4</c:v>
                </c:pt>
                <c:pt idx="17">
                  <c:v>187.8</c:v>
                </c:pt>
                <c:pt idx="18">
                  <c:v>190.20000000000002</c:v>
                </c:pt>
                <c:pt idx="19">
                  <c:v>192.60000000000002</c:v>
                </c:pt>
                <c:pt idx="20">
                  <c:v>195</c:v>
                </c:pt>
                <c:pt idx="21">
                  <c:v>199</c:v>
                </c:pt>
                <c:pt idx="22">
                  <c:v>203</c:v>
                </c:pt>
                <c:pt idx="23">
                  <c:v>207</c:v>
                </c:pt>
                <c:pt idx="24">
                  <c:v>211</c:v>
                </c:pt>
                <c:pt idx="25">
                  <c:v>215</c:v>
                </c:pt>
                <c:pt idx="26">
                  <c:v>217.2</c:v>
                </c:pt>
                <c:pt idx="27">
                  <c:v>219.39999999999998</c:v>
                </c:pt>
                <c:pt idx="28">
                  <c:v>221.59999999999997</c:v>
                </c:pt>
                <c:pt idx="29">
                  <c:v>223.79999999999995</c:v>
                </c:pt>
                <c:pt idx="30">
                  <c:v>226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B060-4FCA-8BEA-AE3AF31BBB4C}"/>
            </c:ext>
          </c:extLst>
        </c:ser>
        <c:ser>
          <c:idx val="9"/>
          <c:order val="9"/>
          <c:tx>
            <c:strRef>
              <c:f>'Grafy energií OZE + EDU'!$A$13</c:f>
              <c:strCache>
                <c:ptCount val="1"/>
                <c:pt idx="0">
                  <c:v>OZE - geotermální energie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cat>
            <c:numRef>
              <c:f>'Grafy energií OZE + EDU'!$B$1:$AF$1</c:f>
              <c:numCache>
                <c:formatCode>General</c:formatCode>
                <c:ptCount val="31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  <c:pt idx="3">
                  <c:v>2025</c:v>
                </c:pt>
                <c:pt idx="4">
                  <c:v>2026</c:v>
                </c:pt>
                <c:pt idx="5">
                  <c:v>2027</c:v>
                </c:pt>
                <c:pt idx="6">
                  <c:v>2028</c:v>
                </c:pt>
                <c:pt idx="7">
                  <c:v>2029</c:v>
                </c:pt>
                <c:pt idx="8">
                  <c:v>2030</c:v>
                </c:pt>
                <c:pt idx="9">
                  <c:v>2031</c:v>
                </c:pt>
                <c:pt idx="10">
                  <c:v>2032</c:v>
                </c:pt>
                <c:pt idx="11">
                  <c:v>2033</c:v>
                </c:pt>
                <c:pt idx="12">
                  <c:v>2034</c:v>
                </c:pt>
                <c:pt idx="13">
                  <c:v>2035</c:v>
                </c:pt>
                <c:pt idx="14">
                  <c:v>2036</c:v>
                </c:pt>
                <c:pt idx="15">
                  <c:v>2037</c:v>
                </c:pt>
                <c:pt idx="16">
                  <c:v>2038</c:v>
                </c:pt>
                <c:pt idx="17">
                  <c:v>2039</c:v>
                </c:pt>
                <c:pt idx="18">
                  <c:v>2040</c:v>
                </c:pt>
                <c:pt idx="19">
                  <c:v>2041</c:v>
                </c:pt>
                <c:pt idx="20">
                  <c:v>2042</c:v>
                </c:pt>
                <c:pt idx="21">
                  <c:v>2043</c:v>
                </c:pt>
                <c:pt idx="22">
                  <c:v>2044</c:v>
                </c:pt>
                <c:pt idx="23">
                  <c:v>2045</c:v>
                </c:pt>
                <c:pt idx="24">
                  <c:v>2046</c:v>
                </c:pt>
                <c:pt idx="25">
                  <c:v>2047</c:v>
                </c:pt>
                <c:pt idx="26">
                  <c:v>2048</c:v>
                </c:pt>
                <c:pt idx="27">
                  <c:v>2049</c:v>
                </c:pt>
                <c:pt idx="28">
                  <c:v>2050</c:v>
                </c:pt>
                <c:pt idx="29">
                  <c:v>2051</c:v>
                </c:pt>
                <c:pt idx="30">
                  <c:v>2052</c:v>
                </c:pt>
              </c:numCache>
            </c:numRef>
          </c:cat>
          <c:val>
            <c:numRef>
              <c:f>'Grafy energií OZE + EDU'!$B$13:$AF$13</c:f>
              <c:numCache>
                <c:formatCode>#,##0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96</c:v>
                </c:pt>
                <c:pt idx="11">
                  <c:v>96</c:v>
                </c:pt>
                <c:pt idx="12">
                  <c:v>96</c:v>
                </c:pt>
                <c:pt idx="13">
                  <c:v>96</c:v>
                </c:pt>
                <c:pt idx="14">
                  <c:v>96</c:v>
                </c:pt>
                <c:pt idx="15">
                  <c:v>96</c:v>
                </c:pt>
                <c:pt idx="16">
                  <c:v>96</c:v>
                </c:pt>
                <c:pt idx="17">
                  <c:v>96</c:v>
                </c:pt>
                <c:pt idx="18">
                  <c:v>96</c:v>
                </c:pt>
                <c:pt idx="19">
                  <c:v>96</c:v>
                </c:pt>
                <c:pt idx="20">
                  <c:v>96</c:v>
                </c:pt>
                <c:pt idx="21">
                  <c:v>96</c:v>
                </c:pt>
                <c:pt idx="22">
                  <c:v>96</c:v>
                </c:pt>
                <c:pt idx="23">
                  <c:v>96</c:v>
                </c:pt>
                <c:pt idx="24">
                  <c:v>96</c:v>
                </c:pt>
                <c:pt idx="25">
                  <c:v>96</c:v>
                </c:pt>
                <c:pt idx="26">
                  <c:v>96</c:v>
                </c:pt>
                <c:pt idx="27">
                  <c:v>96</c:v>
                </c:pt>
                <c:pt idx="28">
                  <c:v>96</c:v>
                </c:pt>
                <c:pt idx="29">
                  <c:v>96</c:v>
                </c:pt>
                <c:pt idx="30">
                  <c:v>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B060-4FCA-8BEA-AE3AF31BBB4C}"/>
            </c:ext>
          </c:extLst>
        </c:ser>
        <c:ser>
          <c:idx val="10"/>
          <c:order val="10"/>
          <c:tx>
            <c:strRef>
              <c:f>'Grafy energií OZE + EDU'!$A$14</c:f>
              <c:strCache>
                <c:ptCount val="1"/>
                <c:pt idx="0">
                  <c:v>DZE - energetické využití odpadu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cat>
            <c:numRef>
              <c:f>'Grafy energií OZE + EDU'!$B$1:$AF$1</c:f>
              <c:numCache>
                <c:formatCode>General</c:formatCode>
                <c:ptCount val="31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  <c:pt idx="3">
                  <c:v>2025</c:v>
                </c:pt>
                <c:pt idx="4">
                  <c:v>2026</c:v>
                </c:pt>
                <c:pt idx="5">
                  <c:v>2027</c:v>
                </c:pt>
                <c:pt idx="6">
                  <c:v>2028</c:v>
                </c:pt>
                <c:pt idx="7">
                  <c:v>2029</c:v>
                </c:pt>
                <c:pt idx="8">
                  <c:v>2030</c:v>
                </c:pt>
                <c:pt idx="9">
                  <c:v>2031</c:v>
                </c:pt>
                <c:pt idx="10">
                  <c:v>2032</c:v>
                </c:pt>
                <c:pt idx="11">
                  <c:v>2033</c:v>
                </c:pt>
                <c:pt idx="12">
                  <c:v>2034</c:v>
                </c:pt>
                <c:pt idx="13">
                  <c:v>2035</c:v>
                </c:pt>
                <c:pt idx="14">
                  <c:v>2036</c:v>
                </c:pt>
                <c:pt idx="15">
                  <c:v>2037</c:v>
                </c:pt>
                <c:pt idx="16">
                  <c:v>2038</c:v>
                </c:pt>
                <c:pt idx="17">
                  <c:v>2039</c:v>
                </c:pt>
                <c:pt idx="18">
                  <c:v>2040</c:v>
                </c:pt>
                <c:pt idx="19">
                  <c:v>2041</c:v>
                </c:pt>
                <c:pt idx="20">
                  <c:v>2042</c:v>
                </c:pt>
                <c:pt idx="21">
                  <c:v>2043</c:v>
                </c:pt>
                <c:pt idx="22">
                  <c:v>2044</c:v>
                </c:pt>
                <c:pt idx="23">
                  <c:v>2045</c:v>
                </c:pt>
                <c:pt idx="24">
                  <c:v>2046</c:v>
                </c:pt>
                <c:pt idx="25">
                  <c:v>2047</c:v>
                </c:pt>
                <c:pt idx="26">
                  <c:v>2048</c:v>
                </c:pt>
                <c:pt idx="27">
                  <c:v>2049</c:v>
                </c:pt>
                <c:pt idx="28">
                  <c:v>2050</c:v>
                </c:pt>
                <c:pt idx="29">
                  <c:v>2051</c:v>
                </c:pt>
                <c:pt idx="30">
                  <c:v>2052</c:v>
                </c:pt>
              </c:numCache>
            </c:numRef>
          </c:cat>
          <c:val>
            <c:numRef>
              <c:f>'Grafy energií OZE + EDU'!$B$14:$AF$14</c:f>
              <c:numCache>
                <c:formatCode>#,##0</c:formatCode>
                <c:ptCount val="31"/>
                <c:pt idx="0">
                  <c:v>2537.9899999999998</c:v>
                </c:pt>
                <c:pt idx="1">
                  <c:v>2537.9899999999998</c:v>
                </c:pt>
                <c:pt idx="2">
                  <c:v>2537.9899999999998</c:v>
                </c:pt>
                <c:pt idx="3">
                  <c:v>2537.9899999999998</c:v>
                </c:pt>
                <c:pt idx="4">
                  <c:v>2537.9899999999998</c:v>
                </c:pt>
                <c:pt idx="5">
                  <c:v>2537.9899999999998</c:v>
                </c:pt>
                <c:pt idx="6">
                  <c:v>2537.9899999999998</c:v>
                </c:pt>
                <c:pt idx="7">
                  <c:v>2700</c:v>
                </c:pt>
                <c:pt idx="8">
                  <c:v>2700</c:v>
                </c:pt>
                <c:pt idx="9">
                  <c:v>2700</c:v>
                </c:pt>
                <c:pt idx="10">
                  <c:v>2700</c:v>
                </c:pt>
                <c:pt idx="11">
                  <c:v>2700</c:v>
                </c:pt>
                <c:pt idx="12">
                  <c:v>2700</c:v>
                </c:pt>
                <c:pt idx="13">
                  <c:v>2700</c:v>
                </c:pt>
                <c:pt idx="14">
                  <c:v>2700</c:v>
                </c:pt>
                <c:pt idx="15">
                  <c:v>2700</c:v>
                </c:pt>
                <c:pt idx="16">
                  <c:v>2700</c:v>
                </c:pt>
                <c:pt idx="17">
                  <c:v>2700</c:v>
                </c:pt>
                <c:pt idx="18">
                  <c:v>2700</c:v>
                </c:pt>
                <c:pt idx="19">
                  <c:v>2700</c:v>
                </c:pt>
                <c:pt idx="20">
                  <c:v>2700</c:v>
                </c:pt>
                <c:pt idx="21">
                  <c:v>2700</c:v>
                </c:pt>
                <c:pt idx="22">
                  <c:v>2700</c:v>
                </c:pt>
                <c:pt idx="23">
                  <c:v>2700</c:v>
                </c:pt>
                <c:pt idx="24">
                  <c:v>2700</c:v>
                </c:pt>
                <c:pt idx="25">
                  <c:v>2700</c:v>
                </c:pt>
                <c:pt idx="26">
                  <c:v>2700</c:v>
                </c:pt>
                <c:pt idx="27">
                  <c:v>2700</c:v>
                </c:pt>
                <c:pt idx="28">
                  <c:v>2700</c:v>
                </c:pt>
                <c:pt idx="29">
                  <c:v>2700</c:v>
                </c:pt>
                <c:pt idx="30">
                  <c:v>2700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B060-4FCA-8BEA-AE3AF31BBB4C}"/>
            </c:ext>
          </c:extLst>
        </c:ser>
        <c:ser>
          <c:idx val="11"/>
          <c:order val="11"/>
          <c:tx>
            <c:strRef>
              <c:f>'Grafy energií OZE + EDU'!$A$15</c:f>
              <c:strCache>
                <c:ptCount val="1"/>
                <c:pt idx="0">
                  <c:v>nákup tepla z EDU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cat>
            <c:numRef>
              <c:f>'Grafy energií OZE + EDU'!$B$1:$AF$1</c:f>
              <c:numCache>
                <c:formatCode>General</c:formatCode>
                <c:ptCount val="31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  <c:pt idx="3">
                  <c:v>2025</c:v>
                </c:pt>
                <c:pt idx="4">
                  <c:v>2026</c:v>
                </c:pt>
                <c:pt idx="5">
                  <c:v>2027</c:v>
                </c:pt>
                <c:pt idx="6">
                  <c:v>2028</c:v>
                </c:pt>
                <c:pt idx="7">
                  <c:v>2029</c:v>
                </c:pt>
                <c:pt idx="8">
                  <c:v>2030</c:v>
                </c:pt>
                <c:pt idx="9">
                  <c:v>2031</c:v>
                </c:pt>
                <c:pt idx="10">
                  <c:v>2032</c:v>
                </c:pt>
                <c:pt idx="11">
                  <c:v>2033</c:v>
                </c:pt>
                <c:pt idx="12">
                  <c:v>2034</c:v>
                </c:pt>
                <c:pt idx="13">
                  <c:v>2035</c:v>
                </c:pt>
                <c:pt idx="14">
                  <c:v>2036</c:v>
                </c:pt>
                <c:pt idx="15">
                  <c:v>2037</c:v>
                </c:pt>
                <c:pt idx="16">
                  <c:v>2038</c:v>
                </c:pt>
                <c:pt idx="17">
                  <c:v>2039</c:v>
                </c:pt>
                <c:pt idx="18">
                  <c:v>2040</c:v>
                </c:pt>
                <c:pt idx="19">
                  <c:v>2041</c:v>
                </c:pt>
                <c:pt idx="20">
                  <c:v>2042</c:v>
                </c:pt>
                <c:pt idx="21">
                  <c:v>2043</c:v>
                </c:pt>
                <c:pt idx="22">
                  <c:v>2044</c:v>
                </c:pt>
                <c:pt idx="23">
                  <c:v>2045</c:v>
                </c:pt>
                <c:pt idx="24">
                  <c:v>2046</c:v>
                </c:pt>
                <c:pt idx="25">
                  <c:v>2047</c:v>
                </c:pt>
                <c:pt idx="26">
                  <c:v>2048</c:v>
                </c:pt>
                <c:pt idx="27">
                  <c:v>2049</c:v>
                </c:pt>
                <c:pt idx="28">
                  <c:v>2050</c:v>
                </c:pt>
                <c:pt idx="29">
                  <c:v>2051</c:v>
                </c:pt>
                <c:pt idx="30">
                  <c:v>2052</c:v>
                </c:pt>
              </c:numCache>
            </c:numRef>
          </c:cat>
          <c:val>
            <c:numRef>
              <c:f>'Grafy energií OZE + EDU'!$B$15:$AF$15</c:f>
              <c:numCache>
                <c:formatCode>#,##0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2062</c:v>
                </c:pt>
                <c:pt idx="11">
                  <c:v>2062</c:v>
                </c:pt>
                <c:pt idx="12">
                  <c:v>2062</c:v>
                </c:pt>
                <c:pt idx="13">
                  <c:v>2062</c:v>
                </c:pt>
                <c:pt idx="14">
                  <c:v>2062</c:v>
                </c:pt>
                <c:pt idx="15">
                  <c:v>2062</c:v>
                </c:pt>
                <c:pt idx="16">
                  <c:v>2062</c:v>
                </c:pt>
                <c:pt idx="17">
                  <c:v>2062</c:v>
                </c:pt>
                <c:pt idx="18">
                  <c:v>2062</c:v>
                </c:pt>
                <c:pt idx="19">
                  <c:v>2062</c:v>
                </c:pt>
                <c:pt idx="20">
                  <c:v>2062</c:v>
                </c:pt>
                <c:pt idx="21">
                  <c:v>2062</c:v>
                </c:pt>
                <c:pt idx="22">
                  <c:v>2062</c:v>
                </c:pt>
                <c:pt idx="23">
                  <c:v>2062</c:v>
                </c:pt>
                <c:pt idx="24">
                  <c:v>2062</c:v>
                </c:pt>
                <c:pt idx="25">
                  <c:v>2062</c:v>
                </c:pt>
                <c:pt idx="26">
                  <c:v>2062</c:v>
                </c:pt>
                <c:pt idx="27">
                  <c:v>2062</c:v>
                </c:pt>
                <c:pt idx="28">
                  <c:v>2062</c:v>
                </c:pt>
                <c:pt idx="29">
                  <c:v>2062</c:v>
                </c:pt>
                <c:pt idx="30">
                  <c:v>2062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B060-4FCA-8BEA-AE3AF31BBB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63053776"/>
        <c:axId val="1210836960"/>
      </c:areaChart>
      <c:catAx>
        <c:axId val="13630537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1210836960"/>
        <c:crosses val="autoZero"/>
        <c:auto val="1"/>
        <c:lblAlgn val="ctr"/>
        <c:lblOffset val="100"/>
        <c:noMultiLvlLbl val="0"/>
      </c:catAx>
      <c:valAx>
        <c:axId val="1210836960"/>
        <c:scaling>
          <c:orientation val="minMax"/>
        </c:scaling>
        <c:delete val="0"/>
        <c:axPos val="l"/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136305377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/>
      <c:areaChart>
        <c:grouping val="percentStacked"/>
        <c:varyColors val="0"/>
        <c:ser>
          <c:idx val="2"/>
          <c:order val="0"/>
          <c:tx>
            <c:strRef>
              <c:f>'Grafy energií OZE +ZP'!$A$6</c:f>
              <c:strCache>
                <c:ptCount val="1"/>
                <c:pt idx="0">
                  <c:v>elektřina ze sítě (vyrobená mimo katastr SMB - mix)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cat>
            <c:numRef>
              <c:f>'Grafy energií OZE +ZP'!$B$1:$AF$1</c:f>
              <c:numCache>
                <c:formatCode>General</c:formatCode>
                <c:ptCount val="31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  <c:pt idx="3">
                  <c:v>2025</c:v>
                </c:pt>
                <c:pt idx="4">
                  <c:v>2026</c:v>
                </c:pt>
                <c:pt idx="5">
                  <c:v>2027</c:v>
                </c:pt>
                <c:pt idx="6">
                  <c:v>2028</c:v>
                </c:pt>
                <c:pt idx="7">
                  <c:v>2029</c:v>
                </c:pt>
                <c:pt idx="8">
                  <c:v>2030</c:v>
                </c:pt>
                <c:pt idx="9">
                  <c:v>2031</c:v>
                </c:pt>
                <c:pt idx="10">
                  <c:v>2032</c:v>
                </c:pt>
                <c:pt idx="11">
                  <c:v>2033</c:v>
                </c:pt>
                <c:pt idx="12">
                  <c:v>2034</c:v>
                </c:pt>
                <c:pt idx="13">
                  <c:v>2035</c:v>
                </c:pt>
                <c:pt idx="14">
                  <c:v>2036</c:v>
                </c:pt>
                <c:pt idx="15">
                  <c:v>2037</c:v>
                </c:pt>
                <c:pt idx="16">
                  <c:v>2038</c:v>
                </c:pt>
                <c:pt idx="17">
                  <c:v>2039</c:v>
                </c:pt>
                <c:pt idx="18">
                  <c:v>2040</c:v>
                </c:pt>
                <c:pt idx="19">
                  <c:v>2041</c:v>
                </c:pt>
                <c:pt idx="20">
                  <c:v>2042</c:v>
                </c:pt>
                <c:pt idx="21">
                  <c:v>2043</c:v>
                </c:pt>
                <c:pt idx="22">
                  <c:v>2044</c:v>
                </c:pt>
                <c:pt idx="23">
                  <c:v>2045</c:v>
                </c:pt>
                <c:pt idx="24">
                  <c:v>2046</c:v>
                </c:pt>
                <c:pt idx="25">
                  <c:v>2047</c:v>
                </c:pt>
                <c:pt idx="26">
                  <c:v>2048</c:v>
                </c:pt>
                <c:pt idx="27">
                  <c:v>2049</c:v>
                </c:pt>
                <c:pt idx="28">
                  <c:v>2050</c:v>
                </c:pt>
                <c:pt idx="29">
                  <c:v>2051</c:v>
                </c:pt>
                <c:pt idx="30">
                  <c:v>2052</c:v>
                </c:pt>
              </c:numCache>
            </c:numRef>
          </c:cat>
          <c:val>
            <c:numRef>
              <c:f>'Grafy energií OZE +ZP'!$B$6:$AF$6</c:f>
              <c:numCache>
                <c:formatCode>#,##0</c:formatCode>
                <c:ptCount val="31"/>
                <c:pt idx="0">
                  <c:v>6093.1395300839295</c:v>
                </c:pt>
                <c:pt idx="1">
                  <c:v>6151.6050205152942</c:v>
                </c:pt>
                <c:pt idx="2">
                  <c:v>6211.825211523822</c:v>
                </c:pt>
                <c:pt idx="3">
                  <c:v>6273.8262605403315</c:v>
                </c:pt>
                <c:pt idx="4">
                  <c:v>6235.944274532605</c:v>
                </c:pt>
                <c:pt idx="5">
                  <c:v>6194.2077489696776</c:v>
                </c:pt>
                <c:pt idx="6">
                  <c:v>6172.9768132560966</c:v>
                </c:pt>
                <c:pt idx="7">
                  <c:v>5910.2395970916841</c:v>
                </c:pt>
                <c:pt idx="8">
                  <c:v>5889.1162304721583</c:v>
                </c:pt>
                <c:pt idx="9">
                  <c:v>5868.0468436897345</c:v>
                </c:pt>
                <c:pt idx="10">
                  <c:v>5287.2315673337325</c:v>
                </c:pt>
                <c:pt idx="11">
                  <c:v>5283.4705322911941</c:v>
                </c:pt>
                <c:pt idx="12">
                  <c:v>5279.7638697474858</c:v>
                </c:pt>
                <c:pt idx="13">
                  <c:v>5276.1117111869189</c:v>
                </c:pt>
                <c:pt idx="14">
                  <c:v>5272.5141883933502</c:v>
                </c:pt>
                <c:pt idx="15">
                  <c:v>5266.5177454508103</c:v>
                </c:pt>
                <c:pt idx="16">
                  <c:v>5266.8298907441131</c:v>
                </c:pt>
                <c:pt idx="17">
                  <c:v>5267.1970689594673</c:v>
                </c:pt>
                <c:pt idx="18">
                  <c:v>5267.6194130850963</c:v>
                </c:pt>
                <c:pt idx="19">
                  <c:v>5268.0970564118588</c:v>
                </c:pt>
                <c:pt idx="20">
                  <c:v>5268.6301325338654</c:v>
                </c:pt>
                <c:pt idx="21">
                  <c:v>5272.8187753490956</c:v>
                </c:pt>
                <c:pt idx="22">
                  <c:v>5277.0631190600234</c:v>
                </c:pt>
                <c:pt idx="23">
                  <c:v>5281.3632981742403</c:v>
                </c:pt>
                <c:pt idx="24">
                  <c:v>5285.7194475050701</c:v>
                </c:pt>
                <c:pt idx="25">
                  <c:v>5290.1317021722016</c:v>
                </c:pt>
                <c:pt idx="26">
                  <c:v>5307.2001976023084</c:v>
                </c:pt>
                <c:pt idx="27">
                  <c:v>5324.3250695296765</c:v>
                </c:pt>
                <c:pt idx="28">
                  <c:v>5341.5064539968289</c:v>
                </c:pt>
                <c:pt idx="29">
                  <c:v>5358.7444873551585</c:v>
                </c:pt>
                <c:pt idx="30">
                  <c:v>5375.2393062655519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D29-4DB3-875E-83CCCD920ED1}"/>
            </c:ext>
          </c:extLst>
        </c:ser>
        <c:ser>
          <c:idx val="0"/>
          <c:order val="1"/>
          <c:tx>
            <c:strRef>
              <c:f>'Grafy energií OZE +ZP'!$A$4</c:f>
              <c:strCache>
                <c:ptCount val="1"/>
                <c:pt idx="0">
                  <c:v>zemní plyn (pro zdroje SZTE, PK, průmysl, domácnosti)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cat>
            <c:numRef>
              <c:f>'Grafy energií OZE +ZP'!$B$1:$AF$1</c:f>
              <c:numCache>
                <c:formatCode>General</c:formatCode>
                <c:ptCount val="31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  <c:pt idx="3">
                  <c:v>2025</c:v>
                </c:pt>
                <c:pt idx="4">
                  <c:v>2026</c:v>
                </c:pt>
                <c:pt idx="5">
                  <c:v>2027</c:v>
                </c:pt>
                <c:pt idx="6">
                  <c:v>2028</c:v>
                </c:pt>
                <c:pt idx="7">
                  <c:v>2029</c:v>
                </c:pt>
                <c:pt idx="8">
                  <c:v>2030</c:v>
                </c:pt>
                <c:pt idx="9">
                  <c:v>2031</c:v>
                </c:pt>
                <c:pt idx="10">
                  <c:v>2032</c:v>
                </c:pt>
                <c:pt idx="11">
                  <c:v>2033</c:v>
                </c:pt>
                <c:pt idx="12">
                  <c:v>2034</c:v>
                </c:pt>
                <c:pt idx="13">
                  <c:v>2035</c:v>
                </c:pt>
                <c:pt idx="14">
                  <c:v>2036</c:v>
                </c:pt>
                <c:pt idx="15">
                  <c:v>2037</c:v>
                </c:pt>
                <c:pt idx="16">
                  <c:v>2038</c:v>
                </c:pt>
                <c:pt idx="17">
                  <c:v>2039</c:v>
                </c:pt>
                <c:pt idx="18">
                  <c:v>2040</c:v>
                </c:pt>
                <c:pt idx="19">
                  <c:v>2041</c:v>
                </c:pt>
                <c:pt idx="20">
                  <c:v>2042</c:v>
                </c:pt>
                <c:pt idx="21">
                  <c:v>2043</c:v>
                </c:pt>
                <c:pt idx="22">
                  <c:v>2044</c:v>
                </c:pt>
                <c:pt idx="23">
                  <c:v>2045</c:v>
                </c:pt>
                <c:pt idx="24">
                  <c:v>2046</c:v>
                </c:pt>
                <c:pt idx="25">
                  <c:v>2047</c:v>
                </c:pt>
                <c:pt idx="26">
                  <c:v>2048</c:v>
                </c:pt>
                <c:pt idx="27">
                  <c:v>2049</c:v>
                </c:pt>
                <c:pt idx="28">
                  <c:v>2050</c:v>
                </c:pt>
                <c:pt idx="29">
                  <c:v>2051</c:v>
                </c:pt>
                <c:pt idx="30">
                  <c:v>2052</c:v>
                </c:pt>
              </c:numCache>
            </c:numRef>
          </c:cat>
          <c:val>
            <c:numRef>
              <c:f>'Grafy energií OZE +ZP'!$B$4:$AF$4</c:f>
              <c:numCache>
                <c:formatCode>#,##0</c:formatCode>
                <c:ptCount val="31"/>
                <c:pt idx="0">
                  <c:v>13678.170650378019</c:v>
                </c:pt>
                <c:pt idx="1">
                  <c:v>13574.500392836957</c:v>
                </c:pt>
                <c:pt idx="2">
                  <c:v>13452.844206001046</c:v>
                </c:pt>
                <c:pt idx="3">
                  <c:v>13325.978986078448</c:v>
                </c:pt>
                <c:pt idx="4">
                  <c:v>13197.640097707101</c:v>
                </c:pt>
                <c:pt idx="5">
                  <c:v>12739.476595492673</c:v>
                </c:pt>
                <c:pt idx="6">
                  <c:v>12659.30736228527</c:v>
                </c:pt>
                <c:pt idx="7">
                  <c:v>12789.334358945083</c:v>
                </c:pt>
                <c:pt idx="8">
                  <c:v>12269.088641626277</c:v>
                </c:pt>
                <c:pt idx="9">
                  <c:v>11747.688481805937</c:v>
                </c:pt>
                <c:pt idx="10">
                  <c:v>12485.921105629122</c:v>
                </c:pt>
                <c:pt idx="11">
                  <c:v>12388.935573881434</c:v>
                </c:pt>
                <c:pt idx="12">
                  <c:v>12290.926299849962</c:v>
                </c:pt>
                <c:pt idx="13">
                  <c:v>12192.025672614034</c:v>
                </c:pt>
                <c:pt idx="14">
                  <c:v>12092.235065076264</c:v>
                </c:pt>
                <c:pt idx="15">
                  <c:v>11981.055858979433</c:v>
                </c:pt>
                <c:pt idx="16">
                  <c:v>11868.425937787171</c:v>
                </c:pt>
                <c:pt idx="17">
                  <c:v>11754.235217882764</c:v>
                </c:pt>
                <c:pt idx="18">
                  <c:v>11638.532537404008</c:v>
                </c:pt>
                <c:pt idx="19">
                  <c:v>11521.489529630479</c:v>
                </c:pt>
                <c:pt idx="20">
                  <c:v>11383.157659461549</c:v>
                </c:pt>
                <c:pt idx="21">
                  <c:v>11259.240309506811</c:v>
                </c:pt>
                <c:pt idx="22">
                  <c:v>11134.313917900703</c:v>
                </c:pt>
                <c:pt idx="23">
                  <c:v>11008.432370595696</c:v>
                </c:pt>
                <c:pt idx="24">
                  <c:v>10881.380768763835</c:v>
                </c:pt>
                <c:pt idx="25">
                  <c:v>10743.234854608689</c:v>
                </c:pt>
                <c:pt idx="26">
                  <c:v>10632.42244839902</c:v>
                </c:pt>
                <c:pt idx="27">
                  <c:v>10520.827469412194</c:v>
                </c:pt>
                <c:pt idx="28">
                  <c:v>10408.526086531778</c:v>
                </c:pt>
                <c:pt idx="29">
                  <c:v>10298.35992421178</c:v>
                </c:pt>
                <c:pt idx="30">
                  <c:v>10185.285058154948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D29-4DB3-875E-83CCCD920ED1}"/>
            </c:ext>
          </c:extLst>
        </c:ser>
        <c:ser>
          <c:idx val="1"/>
          <c:order val="2"/>
          <c:tx>
            <c:strRef>
              <c:f>'Grafy energií OZE +ZP'!$A$5</c:f>
              <c:strCache>
                <c:ptCount val="1"/>
                <c:pt idx="0">
                  <c:v>uhlí a ostatní fosilní paliva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cat>
            <c:numRef>
              <c:f>'Grafy energií OZE +ZP'!$B$1:$AF$1</c:f>
              <c:numCache>
                <c:formatCode>General</c:formatCode>
                <c:ptCount val="31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  <c:pt idx="3">
                  <c:v>2025</c:v>
                </c:pt>
                <c:pt idx="4">
                  <c:v>2026</c:v>
                </c:pt>
                <c:pt idx="5">
                  <c:v>2027</c:v>
                </c:pt>
                <c:pt idx="6">
                  <c:v>2028</c:v>
                </c:pt>
                <c:pt idx="7">
                  <c:v>2029</c:v>
                </c:pt>
                <c:pt idx="8">
                  <c:v>2030</c:v>
                </c:pt>
                <c:pt idx="9">
                  <c:v>2031</c:v>
                </c:pt>
                <c:pt idx="10">
                  <c:v>2032</c:v>
                </c:pt>
                <c:pt idx="11">
                  <c:v>2033</c:v>
                </c:pt>
                <c:pt idx="12">
                  <c:v>2034</c:v>
                </c:pt>
                <c:pt idx="13">
                  <c:v>2035</c:v>
                </c:pt>
                <c:pt idx="14">
                  <c:v>2036</c:v>
                </c:pt>
                <c:pt idx="15">
                  <c:v>2037</c:v>
                </c:pt>
                <c:pt idx="16">
                  <c:v>2038</c:v>
                </c:pt>
                <c:pt idx="17">
                  <c:v>2039</c:v>
                </c:pt>
                <c:pt idx="18">
                  <c:v>2040</c:v>
                </c:pt>
                <c:pt idx="19">
                  <c:v>2041</c:v>
                </c:pt>
                <c:pt idx="20">
                  <c:v>2042</c:v>
                </c:pt>
                <c:pt idx="21">
                  <c:v>2043</c:v>
                </c:pt>
                <c:pt idx="22">
                  <c:v>2044</c:v>
                </c:pt>
                <c:pt idx="23">
                  <c:v>2045</c:v>
                </c:pt>
                <c:pt idx="24">
                  <c:v>2046</c:v>
                </c:pt>
                <c:pt idx="25">
                  <c:v>2047</c:v>
                </c:pt>
                <c:pt idx="26">
                  <c:v>2048</c:v>
                </c:pt>
                <c:pt idx="27">
                  <c:v>2049</c:v>
                </c:pt>
                <c:pt idx="28">
                  <c:v>2050</c:v>
                </c:pt>
                <c:pt idx="29">
                  <c:v>2051</c:v>
                </c:pt>
                <c:pt idx="30">
                  <c:v>2052</c:v>
                </c:pt>
              </c:numCache>
            </c:numRef>
          </c:cat>
          <c:val>
            <c:numRef>
              <c:f>'Grafy energií OZE +ZP'!$B$5:$AF$5</c:f>
              <c:numCache>
                <c:formatCode>#,##0</c:formatCode>
                <c:ptCount val="31"/>
                <c:pt idx="0">
                  <c:v>175.396791411072</c:v>
                </c:pt>
                <c:pt idx="1">
                  <c:v>171.88885558285057</c:v>
                </c:pt>
                <c:pt idx="2">
                  <c:v>168.45107847119357</c:v>
                </c:pt>
                <c:pt idx="3">
                  <c:v>165.0820569017697</c:v>
                </c:pt>
                <c:pt idx="4">
                  <c:v>161.78041576373431</c:v>
                </c:pt>
                <c:pt idx="5">
                  <c:v>155.30919913318493</c:v>
                </c:pt>
                <c:pt idx="6">
                  <c:v>149.09683116785754</c:v>
                </c:pt>
                <c:pt idx="7">
                  <c:v>143.13295792114323</c:v>
                </c:pt>
                <c:pt idx="8">
                  <c:v>137.40763960429751</c:v>
                </c:pt>
                <c:pt idx="9">
                  <c:v>131.91133402012562</c:v>
                </c:pt>
                <c:pt idx="10">
                  <c:v>126.6348806593206</c:v>
                </c:pt>
                <c:pt idx="11">
                  <c:v>121.56948543294777</c:v>
                </c:pt>
                <c:pt idx="12">
                  <c:v>116.70670601562986</c:v>
                </c:pt>
                <c:pt idx="13">
                  <c:v>112.03843777500467</c:v>
                </c:pt>
                <c:pt idx="14">
                  <c:v>107.55690026400448</c:v>
                </c:pt>
                <c:pt idx="15">
                  <c:v>103.25462425344431</c:v>
                </c:pt>
                <c:pt idx="16">
                  <c:v>99.124439283306529</c:v>
                </c:pt>
                <c:pt idx="17">
                  <c:v>95.159461711974274</c:v>
                </c:pt>
                <c:pt idx="18">
                  <c:v>91.353083243495306</c:v>
                </c:pt>
                <c:pt idx="19">
                  <c:v>87.698959913755488</c:v>
                </c:pt>
                <c:pt idx="20">
                  <c:v>84.191001517205265</c:v>
                </c:pt>
                <c:pt idx="21">
                  <c:v>80.823361456517048</c:v>
                </c:pt>
                <c:pt idx="22">
                  <c:v>77.590426998256362</c:v>
                </c:pt>
                <c:pt idx="23">
                  <c:v>74.486809918326102</c:v>
                </c:pt>
                <c:pt idx="24">
                  <c:v>71.507337521593058</c:v>
                </c:pt>
                <c:pt idx="25">
                  <c:v>68.647044020729339</c:v>
                </c:pt>
                <c:pt idx="26">
                  <c:v>65.901162259900161</c:v>
                </c:pt>
                <c:pt idx="27">
                  <c:v>63.265115769504156</c:v>
                </c:pt>
                <c:pt idx="28">
                  <c:v>60.734511138723988</c:v>
                </c:pt>
                <c:pt idx="29">
                  <c:v>58.305130693175023</c:v>
                </c:pt>
                <c:pt idx="30">
                  <c:v>55.972925465448021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D29-4DB3-875E-83CCCD920ED1}"/>
            </c:ext>
          </c:extLst>
        </c:ser>
        <c:ser>
          <c:idx val="3"/>
          <c:order val="3"/>
          <c:tx>
            <c:strRef>
              <c:f>'Grafy energií OZE +ZP'!$A$7</c:f>
              <c:strCache>
                <c:ptCount val="1"/>
                <c:pt idx="0">
                  <c:v>OZE - biomasa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cat>
            <c:numRef>
              <c:f>'Grafy energií OZE +ZP'!$B$1:$AF$1</c:f>
              <c:numCache>
                <c:formatCode>General</c:formatCode>
                <c:ptCount val="31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  <c:pt idx="3">
                  <c:v>2025</c:v>
                </c:pt>
                <c:pt idx="4">
                  <c:v>2026</c:v>
                </c:pt>
                <c:pt idx="5">
                  <c:v>2027</c:v>
                </c:pt>
                <c:pt idx="6">
                  <c:v>2028</c:v>
                </c:pt>
                <c:pt idx="7">
                  <c:v>2029</c:v>
                </c:pt>
                <c:pt idx="8">
                  <c:v>2030</c:v>
                </c:pt>
                <c:pt idx="9">
                  <c:v>2031</c:v>
                </c:pt>
                <c:pt idx="10">
                  <c:v>2032</c:v>
                </c:pt>
                <c:pt idx="11">
                  <c:v>2033</c:v>
                </c:pt>
                <c:pt idx="12">
                  <c:v>2034</c:v>
                </c:pt>
                <c:pt idx="13">
                  <c:v>2035</c:v>
                </c:pt>
                <c:pt idx="14">
                  <c:v>2036</c:v>
                </c:pt>
                <c:pt idx="15">
                  <c:v>2037</c:v>
                </c:pt>
                <c:pt idx="16">
                  <c:v>2038</c:v>
                </c:pt>
                <c:pt idx="17">
                  <c:v>2039</c:v>
                </c:pt>
                <c:pt idx="18">
                  <c:v>2040</c:v>
                </c:pt>
                <c:pt idx="19">
                  <c:v>2041</c:v>
                </c:pt>
                <c:pt idx="20">
                  <c:v>2042</c:v>
                </c:pt>
                <c:pt idx="21">
                  <c:v>2043</c:v>
                </c:pt>
                <c:pt idx="22">
                  <c:v>2044</c:v>
                </c:pt>
                <c:pt idx="23">
                  <c:v>2045</c:v>
                </c:pt>
                <c:pt idx="24">
                  <c:v>2046</c:v>
                </c:pt>
                <c:pt idx="25">
                  <c:v>2047</c:v>
                </c:pt>
                <c:pt idx="26">
                  <c:v>2048</c:v>
                </c:pt>
                <c:pt idx="27">
                  <c:v>2049</c:v>
                </c:pt>
                <c:pt idx="28">
                  <c:v>2050</c:v>
                </c:pt>
                <c:pt idx="29">
                  <c:v>2051</c:v>
                </c:pt>
                <c:pt idx="30">
                  <c:v>2052</c:v>
                </c:pt>
              </c:numCache>
            </c:numRef>
          </c:cat>
          <c:val>
            <c:numRef>
              <c:f>'Grafy energií OZE +ZP'!$B$7:$AF$7</c:f>
              <c:numCache>
                <c:formatCode>#,##0</c:formatCode>
                <c:ptCount val="31"/>
                <c:pt idx="0">
                  <c:v>130.72199999999998</c:v>
                </c:pt>
                <c:pt idx="1">
                  <c:v>183.56261239520956</c:v>
                </c:pt>
                <c:pt idx="2">
                  <c:v>247.68122479041912</c:v>
                </c:pt>
                <c:pt idx="3">
                  <c:v>300.52183718562873</c:v>
                </c:pt>
                <c:pt idx="4">
                  <c:v>353.3624495808383</c:v>
                </c:pt>
                <c:pt idx="5">
                  <c:v>926.15306197604775</c:v>
                </c:pt>
                <c:pt idx="6">
                  <c:v>926.15306197604775</c:v>
                </c:pt>
                <c:pt idx="7">
                  <c:v>926.15306197604775</c:v>
                </c:pt>
                <c:pt idx="8">
                  <c:v>926.15306197604775</c:v>
                </c:pt>
                <c:pt idx="9">
                  <c:v>926.15306197604775</c:v>
                </c:pt>
                <c:pt idx="10">
                  <c:v>1011.3530270952381</c:v>
                </c:pt>
                <c:pt idx="11">
                  <c:v>1011.3530270952381</c:v>
                </c:pt>
                <c:pt idx="12">
                  <c:v>1011.3530270952381</c:v>
                </c:pt>
                <c:pt idx="13">
                  <c:v>1011.3530270952381</c:v>
                </c:pt>
                <c:pt idx="14">
                  <c:v>1011.3530270952381</c:v>
                </c:pt>
                <c:pt idx="15">
                  <c:v>1028.0196937619048</c:v>
                </c:pt>
                <c:pt idx="16">
                  <c:v>1028.0196937619048</c:v>
                </c:pt>
                <c:pt idx="17">
                  <c:v>1028.0196937619048</c:v>
                </c:pt>
                <c:pt idx="18">
                  <c:v>1028.0196937619048</c:v>
                </c:pt>
                <c:pt idx="19">
                  <c:v>1028.0196937619048</c:v>
                </c:pt>
                <c:pt idx="20">
                  <c:v>1178.257789</c:v>
                </c:pt>
                <c:pt idx="21">
                  <c:v>1178.257789</c:v>
                </c:pt>
                <c:pt idx="22">
                  <c:v>1178.257789</c:v>
                </c:pt>
                <c:pt idx="23">
                  <c:v>1178.257789</c:v>
                </c:pt>
                <c:pt idx="24">
                  <c:v>1178.257789</c:v>
                </c:pt>
                <c:pt idx="25">
                  <c:v>1188.257789</c:v>
                </c:pt>
                <c:pt idx="26">
                  <c:v>1188.257789</c:v>
                </c:pt>
                <c:pt idx="27">
                  <c:v>1188.257789</c:v>
                </c:pt>
                <c:pt idx="28">
                  <c:v>1188.257789</c:v>
                </c:pt>
                <c:pt idx="29">
                  <c:v>1188.257789</c:v>
                </c:pt>
                <c:pt idx="30">
                  <c:v>1193.257789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D29-4DB3-875E-83CCCD920ED1}"/>
            </c:ext>
          </c:extLst>
        </c:ser>
        <c:ser>
          <c:idx val="4"/>
          <c:order val="4"/>
          <c:tx>
            <c:strRef>
              <c:f>'Grafy energií OZE +ZP'!$A$8</c:f>
              <c:strCache>
                <c:ptCount val="1"/>
                <c:pt idx="0">
                  <c:v>OZE - bioplyn (skládka)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cat>
            <c:numRef>
              <c:f>'Grafy energií OZE +ZP'!$B$1:$AF$1</c:f>
              <c:numCache>
                <c:formatCode>General</c:formatCode>
                <c:ptCount val="31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  <c:pt idx="3">
                  <c:v>2025</c:v>
                </c:pt>
                <c:pt idx="4">
                  <c:v>2026</c:v>
                </c:pt>
                <c:pt idx="5">
                  <c:v>2027</c:v>
                </c:pt>
                <c:pt idx="6">
                  <c:v>2028</c:v>
                </c:pt>
                <c:pt idx="7">
                  <c:v>2029</c:v>
                </c:pt>
                <c:pt idx="8">
                  <c:v>2030</c:v>
                </c:pt>
                <c:pt idx="9">
                  <c:v>2031</c:v>
                </c:pt>
                <c:pt idx="10">
                  <c:v>2032</c:v>
                </c:pt>
                <c:pt idx="11">
                  <c:v>2033</c:v>
                </c:pt>
                <c:pt idx="12">
                  <c:v>2034</c:v>
                </c:pt>
                <c:pt idx="13">
                  <c:v>2035</c:v>
                </c:pt>
                <c:pt idx="14">
                  <c:v>2036</c:v>
                </c:pt>
                <c:pt idx="15">
                  <c:v>2037</c:v>
                </c:pt>
                <c:pt idx="16">
                  <c:v>2038</c:v>
                </c:pt>
                <c:pt idx="17">
                  <c:v>2039</c:v>
                </c:pt>
                <c:pt idx="18">
                  <c:v>2040</c:v>
                </c:pt>
                <c:pt idx="19">
                  <c:v>2041</c:v>
                </c:pt>
                <c:pt idx="20">
                  <c:v>2042</c:v>
                </c:pt>
                <c:pt idx="21">
                  <c:v>2043</c:v>
                </c:pt>
                <c:pt idx="22">
                  <c:v>2044</c:v>
                </c:pt>
                <c:pt idx="23">
                  <c:v>2045</c:v>
                </c:pt>
                <c:pt idx="24">
                  <c:v>2046</c:v>
                </c:pt>
                <c:pt idx="25">
                  <c:v>2047</c:v>
                </c:pt>
                <c:pt idx="26">
                  <c:v>2048</c:v>
                </c:pt>
                <c:pt idx="27">
                  <c:v>2049</c:v>
                </c:pt>
                <c:pt idx="28">
                  <c:v>2050</c:v>
                </c:pt>
                <c:pt idx="29">
                  <c:v>2051</c:v>
                </c:pt>
                <c:pt idx="30">
                  <c:v>2052</c:v>
                </c:pt>
              </c:numCache>
            </c:numRef>
          </c:cat>
          <c:val>
            <c:numRef>
              <c:f>'Grafy energií OZE +ZP'!$B$8:$AF$8</c:f>
              <c:numCache>
                <c:formatCode>#,##0</c:formatCode>
                <c:ptCount val="31"/>
                <c:pt idx="0">
                  <c:v>3.3076000000000003</c:v>
                </c:pt>
                <c:pt idx="1">
                  <c:v>3.3076000000000003</c:v>
                </c:pt>
                <c:pt idx="2">
                  <c:v>3.3076000000000003</c:v>
                </c:pt>
                <c:pt idx="3">
                  <c:v>3.3076000000000003</c:v>
                </c:pt>
                <c:pt idx="4">
                  <c:v>3.3076000000000003</c:v>
                </c:pt>
                <c:pt idx="5">
                  <c:v>3.5076000000000001</c:v>
                </c:pt>
                <c:pt idx="6">
                  <c:v>3.5076000000000001</c:v>
                </c:pt>
                <c:pt idx="7">
                  <c:v>3.5076000000000001</c:v>
                </c:pt>
                <c:pt idx="8">
                  <c:v>3.5076000000000001</c:v>
                </c:pt>
                <c:pt idx="9">
                  <c:v>3.5076000000000001</c:v>
                </c:pt>
                <c:pt idx="10">
                  <c:v>3.8076000000000003</c:v>
                </c:pt>
                <c:pt idx="11">
                  <c:v>3.8076000000000003</c:v>
                </c:pt>
                <c:pt idx="12">
                  <c:v>3.8076000000000003</c:v>
                </c:pt>
                <c:pt idx="13">
                  <c:v>3.8076000000000003</c:v>
                </c:pt>
                <c:pt idx="14">
                  <c:v>3.8076000000000003</c:v>
                </c:pt>
                <c:pt idx="15">
                  <c:v>6.1</c:v>
                </c:pt>
                <c:pt idx="16">
                  <c:v>6.1</c:v>
                </c:pt>
                <c:pt idx="17">
                  <c:v>6.1</c:v>
                </c:pt>
                <c:pt idx="18">
                  <c:v>6.1</c:v>
                </c:pt>
                <c:pt idx="19">
                  <c:v>6.1</c:v>
                </c:pt>
                <c:pt idx="20">
                  <c:v>6.6</c:v>
                </c:pt>
                <c:pt idx="21">
                  <c:v>6.6</c:v>
                </c:pt>
                <c:pt idx="22">
                  <c:v>6.6</c:v>
                </c:pt>
                <c:pt idx="23">
                  <c:v>6.6</c:v>
                </c:pt>
                <c:pt idx="24">
                  <c:v>6.6</c:v>
                </c:pt>
                <c:pt idx="25">
                  <c:v>6.6</c:v>
                </c:pt>
                <c:pt idx="26">
                  <c:v>6.6</c:v>
                </c:pt>
                <c:pt idx="27">
                  <c:v>6.6</c:v>
                </c:pt>
                <c:pt idx="28">
                  <c:v>6.6</c:v>
                </c:pt>
                <c:pt idx="29">
                  <c:v>6.6</c:v>
                </c:pt>
                <c:pt idx="30">
                  <c:v>7.4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D29-4DB3-875E-83CCCD920ED1}"/>
            </c:ext>
          </c:extLst>
        </c:ser>
        <c:ser>
          <c:idx val="5"/>
          <c:order val="5"/>
          <c:tx>
            <c:strRef>
              <c:f>'Grafy energií OZE +ZP'!$A$9</c:f>
              <c:strCache>
                <c:ptCount val="1"/>
                <c:pt idx="0">
                  <c:v>OZE - energie větru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cat>
            <c:numRef>
              <c:f>'Grafy energií OZE +ZP'!$B$1:$AF$1</c:f>
              <c:numCache>
                <c:formatCode>General</c:formatCode>
                <c:ptCount val="31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  <c:pt idx="3">
                  <c:v>2025</c:v>
                </c:pt>
                <c:pt idx="4">
                  <c:v>2026</c:v>
                </c:pt>
                <c:pt idx="5">
                  <c:v>2027</c:v>
                </c:pt>
                <c:pt idx="6">
                  <c:v>2028</c:v>
                </c:pt>
                <c:pt idx="7">
                  <c:v>2029</c:v>
                </c:pt>
                <c:pt idx="8">
                  <c:v>2030</c:v>
                </c:pt>
                <c:pt idx="9">
                  <c:v>2031</c:v>
                </c:pt>
                <c:pt idx="10">
                  <c:v>2032</c:v>
                </c:pt>
                <c:pt idx="11">
                  <c:v>2033</c:v>
                </c:pt>
                <c:pt idx="12">
                  <c:v>2034</c:v>
                </c:pt>
                <c:pt idx="13">
                  <c:v>2035</c:v>
                </c:pt>
                <c:pt idx="14">
                  <c:v>2036</c:v>
                </c:pt>
                <c:pt idx="15">
                  <c:v>2037</c:v>
                </c:pt>
                <c:pt idx="16">
                  <c:v>2038</c:v>
                </c:pt>
                <c:pt idx="17">
                  <c:v>2039</c:v>
                </c:pt>
                <c:pt idx="18">
                  <c:v>2040</c:v>
                </c:pt>
                <c:pt idx="19">
                  <c:v>2041</c:v>
                </c:pt>
                <c:pt idx="20">
                  <c:v>2042</c:v>
                </c:pt>
                <c:pt idx="21">
                  <c:v>2043</c:v>
                </c:pt>
                <c:pt idx="22">
                  <c:v>2044</c:v>
                </c:pt>
                <c:pt idx="23">
                  <c:v>2045</c:v>
                </c:pt>
                <c:pt idx="24">
                  <c:v>2046</c:v>
                </c:pt>
                <c:pt idx="25">
                  <c:v>2047</c:v>
                </c:pt>
                <c:pt idx="26">
                  <c:v>2048</c:v>
                </c:pt>
                <c:pt idx="27">
                  <c:v>2049</c:v>
                </c:pt>
                <c:pt idx="28">
                  <c:v>2050</c:v>
                </c:pt>
                <c:pt idx="29">
                  <c:v>2051</c:v>
                </c:pt>
                <c:pt idx="30">
                  <c:v>2052</c:v>
                </c:pt>
              </c:numCache>
            </c:numRef>
          </c:cat>
          <c:val>
            <c:numRef>
              <c:f>'Grafy energií OZE +ZP'!$B$9:$AF$9</c:f>
              <c:numCache>
                <c:formatCode>#,##0</c:formatCode>
                <c:ptCount val="31"/>
                <c:pt idx="0">
                  <c:v>8.7119999999999993E-3</c:v>
                </c:pt>
                <c:pt idx="1">
                  <c:v>8.7119999999999993E-3</c:v>
                </c:pt>
                <c:pt idx="2">
                  <c:v>8.7119999999999993E-3</c:v>
                </c:pt>
                <c:pt idx="3">
                  <c:v>8.7119999999999993E-3</c:v>
                </c:pt>
                <c:pt idx="4">
                  <c:v>8.7119999999999993E-3</c:v>
                </c:pt>
                <c:pt idx="5">
                  <c:v>8.7119999999999993E-3</c:v>
                </c:pt>
                <c:pt idx="6">
                  <c:v>8.7119999999999993E-3</c:v>
                </c:pt>
                <c:pt idx="7">
                  <c:v>8.7119999999999993E-3</c:v>
                </c:pt>
                <c:pt idx="8">
                  <c:v>8.7119999999999993E-3</c:v>
                </c:pt>
                <c:pt idx="9">
                  <c:v>8.7119999999999993E-3</c:v>
                </c:pt>
                <c:pt idx="10">
                  <c:v>8.7119999999999993E-3</c:v>
                </c:pt>
                <c:pt idx="11">
                  <c:v>8.7119999999999993E-3</c:v>
                </c:pt>
                <c:pt idx="12">
                  <c:v>8.7119999999999993E-3</c:v>
                </c:pt>
                <c:pt idx="13">
                  <c:v>8.7119999999999993E-3</c:v>
                </c:pt>
                <c:pt idx="14">
                  <c:v>8.7119999999999993E-3</c:v>
                </c:pt>
                <c:pt idx="15">
                  <c:v>0.17</c:v>
                </c:pt>
                <c:pt idx="16">
                  <c:v>0.17</c:v>
                </c:pt>
                <c:pt idx="17">
                  <c:v>0.17</c:v>
                </c:pt>
                <c:pt idx="18">
                  <c:v>0.17</c:v>
                </c:pt>
                <c:pt idx="19">
                  <c:v>0.17</c:v>
                </c:pt>
                <c:pt idx="20">
                  <c:v>0.17</c:v>
                </c:pt>
                <c:pt idx="21">
                  <c:v>0.17</c:v>
                </c:pt>
                <c:pt idx="22">
                  <c:v>0.17</c:v>
                </c:pt>
                <c:pt idx="23">
                  <c:v>0.17</c:v>
                </c:pt>
                <c:pt idx="24">
                  <c:v>0.17</c:v>
                </c:pt>
                <c:pt idx="25">
                  <c:v>0.17</c:v>
                </c:pt>
                <c:pt idx="26">
                  <c:v>0.17</c:v>
                </c:pt>
                <c:pt idx="27">
                  <c:v>0.17</c:v>
                </c:pt>
                <c:pt idx="28">
                  <c:v>0.17</c:v>
                </c:pt>
                <c:pt idx="29">
                  <c:v>0.17</c:v>
                </c:pt>
                <c:pt idx="30">
                  <c:v>0.17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BD29-4DB3-875E-83CCCD920ED1}"/>
            </c:ext>
          </c:extLst>
        </c:ser>
        <c:ser>
          <c:idx val="6"/>
          <c:order val="6"/>
          <c:tx>
            <c:strRef>
              <c:f>'Grafy energií OZE +ZP'!$A$10</c:f>
              <c:strCache>
                <c:ptCount val="1"/>
                <c:pt idx="0">
                  <c:v>OZE - energie slunce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cat>
            <c:numRef>
              <c:f>'Grafy energií OZE +ZP'!$B$1:$AF$1</c:f>
              <c:numCache>
                <c:formatCode>General</c:formatCode>
                <c:ptCount val="31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  <c:pt idx="3">
                  <c:v>2025</c:v>
                </c:pt>
                <c:pt idx="4">
                  <c:v>2026</c:v>
                </c:pt>
                <c:pt idx="5">
                  <c:v>2027</c:v>
                </c:pt>
                <c:pt idx="6">
                  <c:v>2028</c:v>
                </c:pt>
                <c:pt idx="7">
                  <c:v>2029</c:v>
                </c:pt>
                <c:pt idx="8">
                  <c:v>2030</c:v>
                </c:pt>
                <c:pt idx="9">
                  <c:v>2031</c:v>
                </c:pt>
                <c:pt idx="10">
                  <c:v>2032</c:v>
                </c:pt>
                <c:pt idx="11">
                  <c:v>2033</c:v>
                </c:pt>
                <c:pt idx="12">
                  <c:v>2034</c:v>
                </c:pt>
                <c:pt idx="13">
                  <c:v>2035</c:v>
                </c:pt>
                <c:pt idx="14">
                  <c:v>2036</c:v>
                </c:pt>
                <c:pt idx="15">
                  <c:v>2037</c:v>
                </c:pt>
                <c:pt idx="16">
                  <c:v>2038</c:v>
                </c:pt>
                <c:pt idx="17">
                  <c:v>2039</c:v>
                </c:pt>
                <c:pt idx="18">
                  <c:v>2040</c:v>
                </c:pt>
                <c:pt idx="19">
                  <c:v>2041</c:v>
                </c:pt>
                <c:pt idx="20">
                  <c:v>2042</c:v>
                </c:pt>
                <c:pt idx="21">
                  <c:v>2043</c:v>
                </c:pt>
                <c:pt idx="22">
                  <c:v>2044</c:v>
                </c:pt>
                <c:pt idx="23">
                  <c:v>2045</c:v>
                </c:pt>
                <c:pt idx="24">
                  <c:v>2046</c:v>
                </c:pt>
                <c:pt idx="25">
                  <c:v>2047</c:v>
                </c:pt>
                <c:pt idx="26">
                  <c:v>2048</c:v>
                </c:pt>
                <c:pt idx="27">
                  <c:v>2049</c:v>
                </c:pt>
                <c:pt idx="28">
                  <c:v>2050</c:v>
                </c:pt>
                <c:pt idx="29">
                  <c:v>2051</c:v>
                </c:pt>
                <c:pt idx="30">
                  <c:v>2052</c:v>
                </c:pt>
              </c:numCache>
            </c:numRef>
          </c:cat>
          <c:val>
            <c:numRef>
              <c:f>'Grafy energií OZE +ZP'!$B$10:$AF$10</c:f>
              <c:numCache>
                <c:formatCode>#,##0</c:formatCode>
                <c:ptCount val="31"/>
                <c:pt idx="0">
                  <c:v>369</c:v>
                </c:pt>
                <c:pt idx="1">
                  <c:v>404.6</c:v>
                </c:pt>
                <c:pt idx="2">
                  <c:v>425.8</c:v>
                </c:pt>
                <c:pt idx="3">
                  <c:v>461.4</c:v>
                </c:pt>
                <c:pt idx="4">
                  <c:v>496.99999999999994</c:v>
                </c:pt>
                <c:pt idx="5">
                  <c:v>547</c:v>
                </c:pt>
                <c:pt idx="6">
                  <c:v>593.6</c:v>
                </c:pt>
                <c:pt idx="7">
                  <c:v>640.20000000000005</c:v>
                </c:pt>
                <c:pt idx="8">
                  <c:v>686.80000000000007</c:v>
                </c:pt>
                <c:pt idx="9">
                  <c:v>733.40000000000009</c:v>
                </c:pt>
                <c:pt idx="10">
                  <c:v>780</c:v>
                </c:pt>
                <c:pt idx="11">
                  <c:v>864.4</c:v>
                </c:pt>
                <c:pt idx="12">
                  <c:v>948.8</c:v>
                </c:pt>
                <c:pt idx="13">
                  <c:v>1033.1999999999998</c:v>
                </c:pt>
                <c:pt idx="14">
                  <c:v>1117.5999999999999</c:v>
                </c:pt>
                <c:pt idx="15">
                  <c:v>1202</c:v>
                </c:pt>
                <c:pt idx="16">
                  <c:v>1223.5999999999999</c:v>
                </c:pt>
                <c:pt idx="17">
                  <c:v>1245.2</c:v>
                </c:pt>
                <c:pt idx="18">
                  <c:v>1266.8000000000002</c:v>
                </c:pt>
                <c:pt idx="19">
                  <c:v>1288.4000000000001</c:v>
                </c:pt>
                <c:pt idx="20">
                  <c:v>1310</c:v>
                </c:pt>
                <c:pt idx="21">
                  <c:v>1338</c:v>
                </c:pt>
                <c:pt idx="22">
                  <c:v>1366</c:v>
                </c:pt>
                <c:pt idx="23">
                  <c:v>1394</c:v>
                </c:pt>
                <c:pt idx="24">
                  <c:v>1422</c:v>
                </c:pt>
                <c:pt idx="25">
                  <c:v>1450</c:v>
                </c:pt>
                <c:pt idx="26">
                  <c:v>1465.4</c:v>
                </c:pt>
                <c:pt idx="27">
                  <c:v>1480.8</c:v>
                </c:pt>
                <c:pt idx="28">
                  <c:v>1496.1999999999998</c:v>
                </c:pt>
                <c:pt idx="29">
                  <c:v>1511.6</c:v>
                </c:pt>
                <c:pt idx="30">
                  <c:v>1527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BD29-4DB3-875E-83CCCD920ED1}"/>
            </c:ext>
          </c:extLst>
        </c:ser>
        <c:ser>
          <c:idx val="7"/>
          <c:order val="7"/>
          <c:tx>
            <c:strRef>
              <c:f>'Grafy energií OZE +ZP'!$A$11</c:f>
              <c:strCache>
                <c:ptCount val="1"/>
                <c:pt idx="0">
                  <c:v>OZE - energie vody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cat>
            <c:numRef>
              <c:f>'Grafy energií OZE +ZP'!$B$1:$AF$1</c:f>
              <c:numCache>
                <c:formatCode>General</c:formatCode>
                <c:ptCount val="31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  <c:pt idx="3">
                  <c:v>2025</c:v>
                </c:pt>
                <c:pt idx="4">
                  <c:v>2026</c:v>
                </c:pt>
                <c:pt idx="5">
                  <c:v>2027</c:v>
                </c:pt>
                <c:pt idx="6">
                  <c:v>2028</c:v>
                </c:pt>
                <c:pt idx="7">
                  <c:v>2029</c:v>
                </c:pt>
                <c:pt idx="8">
                  <c:v>2030</c:v>
                </c:pt>
                <c:pt idx="9">
                  <c:v>2031</c:v>
                </c:pt>
                <c:pt idx="10">
                  <c:v>2032</c:v>
                </c:pt>
                <c:pt idx="11">
                  <c:v>2033</c:v>
                </c:pt>
                <c:pt idx="12">
                  <c:v>2034</c:v>
                </c:pt>
                <c:pt idx="13">
                  <c:v>2035</c:v>
                </c:pt>
                <c:pt idx="14">
                  <c:v>2036</c:v>
                </c:pt>
                <c:pt idx="15">
                  <c:v>2037</c:v>
                </c:pt>
                <c:pt idx="16">
                  <c:v>2038</c:v>
                </c:pt>
                <c:pt idx="17">
                  <c:v>2039</c:v>
                </c:pt>
                <c:pt idx="18">
                  <c:v>2040</c:v>
                </c:pt>
                <c:pt idx="19">
                  <c:v>2041</c:v>
                </c:pt>
                <c:pt idx="20">
                  <c:v>2042</c:v>
                </c:pt>
                <c:pt idx="21">
                  <c:v>2043</c:v>
                </c:pt>
                <c:pt idx="22">
                  <c:v>2044</c:v>
                </c:pt>
                <c:pt idx="23">
                  <c:v>2045</c:v>
                </c:pt>
                <c:pt idx="24">
                  <c:v>2046</c:v>
                </c:pt>
                <c:pt idx="25">
                  <c:v>2047</c:v>
                </c:pt>
                <c:pt idx="26">
                  <c:v>2048</c:v>
                </c:pt>
                <c:pt idx="27">
                  <c:v>2049</c:v>
                </c:pt>
                <c:pt idx="28">
                  <c:v>2050</c:v>
                </c:pt>
                <c:pt idx="29">
                  <c:v>2051</c:v>
                </c:pt>
                <c:pt idx="30">
                  <c:v>2052</c:v>
                </c:pt>
              </c:numCache>
            </c:numRef>
          </c:cat>
          <c:val>
            <c:numRef>
              <c:f>'Grafy energií OZE +ZP'!$B$11:$AF$11</c:f>
              <c:numCache>
                <c:formatCode>#,##0</c:formatCode>
                <c:ptCount val="31"/>
                <c:pt idx="0">
                  <c:v>25.091999999999999</c:v>
                </c:pt>
                <c:pt idx="1">
                  <c:v>25.091999999999999</c:v>
                </c:pt>
                <c:pt idx="2">
                  <c:v>25.091999999999999</c:v>
                </c:pt>
                <c:pt idx="3">
                  <c:v>25.091999999999999</c:v>
                </c:pt>
                <c:pt idx="4">
                  <c:v>25.091999999999999</c:v>
                </c:pt>
                <c:pt idx="5">
                  <c:v>29</c:v>
                </c:pt>
                <c:pt idx="6">
                  <c:v>29</c:v>
                </c:pt>
                <c:pt idx="7">
                  <c:v>29</c:v>
                </c:pt>
                <c:pt idx="8">
                  <c:v>29</c:v>
                </c:pt>
                <c:pt idx="9">
                  <c:v>29</c:v>
                </c:pt>
                <c:pt idx="10">
                  <c:v>29</c:v>
                </c:pt>
                <c:pt idx="11">
                  <c:v>29</c:v>
                </c:pt>
                <c:pt idx="12">
                  <c:v>29</c:v>
                </c:pt>
                <c:pt idx="13">
                  <c:v>29</c:v>
                </c:pt>
                <c:pt idx="14">
                  <c:v>29</c:v>
                </c:pt>
                <c:pt idx="15">
                  <c:v>29</c:v>
                </c:pt>
                <c:pt idx="16">
                  <c:v>29</c:v>
                </c:pt>
                <c:pt idx="17">
                  <c:v>29</c:v>
                </c:pt>
                <c:pt idx="18">
                  <c:v>29</c:v>
                </c:pt>
                <c:pt idx="19">
                  <c:v>29</c:v>
                </c:pt>
                <c:pt idx="20">
                  <c:v>29</c:v>
                </c:pt>
                <c:pt idx="21">
                  <c:v>29</c:v>
                </c:pt>
                <c:pt idx="22">
                  <c:v>29</c:v>
                </c:pt>
                <c:pt idx="23">
                  <c:v>29</c:v>
                </c:pt>
                <c:pt idx="24">
                  <c:v>29</c:v>
                </c:pt>
                <c:pt idx="25">
                  <c:v>29</c:v>
                </c:pt>
                <c:pt idx="26">
                  <c:v>29</c:v>
                </c:pt>
                <c:pt idx="27">
                  <c:v>29</c:v>
                </c:pt>
                <c:pt idx="28">
                  <c:v>29</c:v>
                </c:pt>
                <c:pt idx="29">
                  <c:v>29</c:v>
                </c:pt>
                <c:pt idx="30">
                  <c:v>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BD29-4DB3-875E-83CCCD920ED1}"/>
            </c:ext>
          </c:extLst>
        </c:ser>
        <c:ser>
          <c:idx val="8"/>
          <c:order val="8"/>
          <c:tx>
            <c:strRef>
              <c:f>'Grafy energií OZE +ZP'!$A$12</c:f>
              <c:strCache>
                <c:ptCount val="1"/>
                <c:pt idx="0">
                  <c:v>OZE - energie okolí (využita pomocí TČ)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cat>
            <c:numRef>
              <c:f>'Grafy energií OZE +ZP'!$B$1:$AF$1</c:f>
              <c:numCache>
                <c:formatCode>General</c:formatCode>
                <c:ptCount val="31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  <c:pt idx="3">
                  <c:v>2025</c:v>
                </c:pt>
                <c:pt idx="4">
                  <c:v>2026</c:v>
                </c:pt>
                <c:pt idx="5">
                  <c:v>2027</c:v>
                </c:pt>
                <c:pt idx="6">
                  <c:v>2028</c:v>
                </c:pt>
                <c:pt idx="7">
                  <c:v>2029</c:v>
                </c:pt>
                <c:pt idx="8">
                  <c:v>2030</c:v>
                </c:pt>
                <c:pt idx="9">
                  <c:v>2031</c:v>
                </c:pt>
                <c:pt idx="10">
                  <c:v>2032</c:v>
                </c:pt>
                <c:pt idx="11">
                  <c:v>2033</c:v>
                </c:pt>
                <c:pt idx="12">
                  <c:v>2034</c:v>
                </c:pt>
                <c:pt idx="13">
                  <c:v>2035</c:v>
                </c:pt>
                <c:pt idx="14">
                  <c:v>2036</c:v>
                </c:pt>
                <c:pt idx="15">
                  <c:v>2037</c:v>
                </c:pt>
                <c:pt idx="16">
                  <c:v>2038</c:v>
                </c:pt>
                <c:pt idx="17">
                  <c:v>2039</c:v>
                </c:pt>
                <c:pt idx="18">
                  <c:v>2040</c:v>
                </c:pt>
                <c:pt idx="19">
                  <c:v>2041</c:v>
                </c:pt>
                <c:pt idx="20">
                  <c:v>2042</c:v>
                </c:pt>
                <c:pt idx="21">
                  <c:v>2043</c:v>
                </c:pt>
                <c:pt idx="22">
                  <c:v>2044</c:v>
                </c:pt>
                <c:pt idx="23">
                  <c:v>2045</c:v>
                </c:pt>
                <c:pt idx="24">
                  <c:v>2046</c:v>
                </c:pt>
                <c:pt idx="25">
                  <c:v>2047</c:v>
                </c:pt>
                <c:pt idx="26">
                  <c:v>2048</c:v>
                </c:pt>
                <c:pt idx="27">
                  <c:v>2049</c:v>
                </c:pt>
                <c:pt idx="28">
                  <c:v>2050</c:v>
                </c:pt>
                <c:pt idx="29">
                  <c:v>2051</c:v>
                </c:pt>
                <c:pt idx="30">
                  <c:v>2052</c:v>
                </c:pt>
              </c:numCache>
            </c:numRef>
          </c:cat>
          <c:val>
            <c:numRef>
              <c:f>'Grafy energií OZE +ZP'!$B$12:$AF$12</c:f>
              <c:numCache>
                <c:formatCode>#,##0</c:formatCode>
                <c:ptCount val="31"/>
                <c:pt idx="0">
                  <c:v>114</c:v>
                </c:pt>
                <c:pt idx="1">
                  <c:v>114</c:v>
                </c:pt>
                <c:pt idx="2">
                  <c:v>114</c:v>
                </c:pt>
                <c:pt idx="3">
                  <c:v>114</c:v>
                </c:pt>
                <c:pt idx="4">
                  <c:v>114</c:v>
                </c:pt>
                <c:pt idx="5">
                  <c:v>114</c:v>
                </c:pt>
                <c:pt idx="6">
                  <c:v>114</c:v>
                </c:pt>
                <c:pt idx="7">
                  <c:v>114</c:v>
                </c:pt>
                <c:pt idx="8">
                  <c:v>114</c:v>
                </c:pt>
                <c:pt idx="9">
                  <c:v>114</c:v>
                </c:pt>
                <c:pt idx="10">
                  <c:v>114</c:v>
                </c:pt>
                <c:pt idx="11">
                  <c:v>127.8</c:v>
                </c:pt>
                <c:pt idx="12">
                  <c:v>141.6</c:v>
                </c:pt>
                <c:pt idx="13">
                  <c:v>155.4</c:v>
                </c:pt>
                <c:pt idx="14">
                  <c:v>169.20000000000002</c:v>
                </c:pt>
                <c:pt idx="15">
                  <c:v>183</c:v>
                </c:pt>
                <c:pt idx="16">
                  <c:v>185.4</c:v>
                </c:pt>
                <c:pt idx="17">
                  <c:v>187.8</c:v>
                </c:pt>
                <c:pt idx="18">
                  <c:v>190.20000000000002</c:v>
                </c:pt>
                <c:pt idx="19">
                  <c:v>192.60000000000002</c:v>
                </c:pt>
                <c:pt idx="20">
                  <c:v>195</c:v>
                </c:pt>
                <c:pt idx="21">
                  <c:v>199</c:v>
                </c:pt>
                <c:pt idx="22">
                  <c:v>203</c:v>
                </c:pt>
                <c:pt idx="23">
                  <c:v>207</c:v>
                </c:pt>
                <c:pt idx="24">
                  <c:v>211</c:v>
                </c:pt>
                <c:pt idx="25">
                  <c:v>215</c:v>
                </c:pt>
                <c:pt idx="26">
                  <c:v>217.2</c:v>
                </c:pt>
                <c:pt idx="27">
                  <c:v>219.39999999999998</c:v>
                </c:pt>
                <c:pt idx="28">
                  <c:v>221.59999999999997</c:v>
                </c:pt>
                <c:pt idx="29">
                  <c:v>223.79999999999995</c:v>
                </c:pt>
                <c:pt idx="30">
                  <c:v>226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BD29-4DB3-875E-83CCCD920ED1}"/>
            </c:ext>
          </c:extLst>
        </c:ser>
        <c:ser>
          <c:idx val="9"/>
          <c:order val="9"/>
          <c:tx>
            <c:strRef>
              <c:f>'Grafy energií OZE +ZP'!$A$13</c:f>
              <c:strCache>
                <c:ptCount val="1"/>
                <c:pt idx="0">
                  <c:v>OZE - geotermální energie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cat>
            <c:numRef>
              <c:f>'Grafy energií OZE +ZP'!$B$1:$AF$1</c:f>
              <c:numCache>
                <c:formatCode>General</c:formatCode>
                <c:ptCount val="31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  <c:pt idx="3">
                  <c:v>2025</c:v>
                </c:pt>
                <c:pt idx="4">
                  <c:v>2026</c:v>
                </c:pt>
                <c:pt idx="5">
                  <c:v>2027</c:v>
                </c:pt>
                <c:pt idx="6">
                  <c:v>2028</c:v>
                </c:pt>
                <c:pt idx="7">
                  <c:v>2029</c:v>
                </c:pt>
                <c:pt idx="8">
                  <c:v>2030</c:v>
                </c:pt>
                <c:pt idx="9">
                  <c:v>2031</c:v>
                </c:pt>
                <c:pt idx="10">
                  <c:v>2032</c:v>
                </c:pt>
                <c:pt idx="11">
                  <c:v>2033</c:v>
                </c:pt>
                <c:pt idx="12">
                  <c:v>2034</c:v>
                </c:pt>
                <c:pt idx="13">
                  <c:v>2035</c:v>
                </c:pt>
                <c:pt idx="14">
                  <c:v>2036</c:v>
                </c:pt>
                <c:pt idx="15">
                  <c:v>2037</c:v>
                </c:pt>
                <c:pt idx="16">
                  <c:v>2038</c:v>
                </c:pt>
                <c:pt idx="17">
                  <c:v>2039</c:v>
                </c:pt>
                <c:pt idx="18">
                  <c:v>2040</c:v>
                </c:pt>
                <c:pt idx="19">
                  <c:v>2041</c:v>
                </c:pt>
                <c:pt idx="20">
                  <c:v>2042</c:v>
                </c:pt>
                <c:pt idx="21">
                  <c:v>2043</c:v>
                </c:pt>
                <c:pt idx="22">
                  <c:v>2044</c:v>
                </c:pt>
                <c:pt idx="23">
                  <c:v>2045</c:v>
                </c:pt>
                <c:pt idx="24">
                  <c:v>2046</c:v>
                </c:pt>
                <c:pt idx="25">
                  <c:v>2047</c:v>
                </c:pt>
                <c:pt idx="26">
                  <c:v>2048</c:v>
                </c:pt>
                <c:pt idx="27">
                  <c:v>2049</c:v>
                </c:pt>
                <c:pt idx="28">
                  <c:v>2050</c:v>
                </c:pt>
                <c:pt idx="29">
                  <c:v>2051</c:v>
                </c:pt>
                <c:pt idx="30">
                  <c:v>2052</c:v>
                </c:pt>
              </c:numCache>
            </c:numRef>
          </c:cat>
          <c:val>
            <c:numRef>
              <c:f>'Grafy energií OZE +ZP'!$B$13:$AF$13</c:f>
              <c:numCache>
                <c:formatCode>#,##0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96</c:v>
                </c:pt>
                <c:pt idx="11">
                  <c:v>96</c:v>
                </c:pt>
                <c:pt idx="12">
                  <c:v>96</c:v>
                </c:pt>
                <c:pt idx="13">
                  <c:v>96</c:v>
                </c:pt>
                <c:pt idx="14">
                  <c:v>96</c:v>
                </c:pt>
                <c:pt idx="15">
                  <c:v>96</c:v>
                </c:pt>
                <c:pt idx="16">
                  <c:v>96</c:v>
                </c:pt>
                <c:pt idx="17">
                  <c:v>96</c:v>
                </c:pt>
                <c:pt idx="18">
                  <c:v>96</c:v>
                </c:pt>
                <c:pt idx="19">
                  <c:v>96</c:v>
                </c:pt>
                <c:pt idx="20">
                  <c:v>96</c:v>
                </c:pt>
                <c:pt idx="21">
                  <c:v>96</c:v>
                </c:pt>
                <c:pt idx="22">
                  <c:v>96</c:v>
                </c:pt>
                <c:pt idx="23">
                  <c:v>96</c:v>
                </c:pt>
                <c:pt idx="24">
                  <c:v>96</c:v>
                </c:pt>
                <c:pt idx="25">
                  <c:v>96</c:v>
                </c:pt>
                <c:pt idx="26">
                  <c:v>96</c:v>
                </c:pt>
                <c:pt idx="27">
                  <c:v>96</c:v>
                </c:pt>
                <c:pt idx="28">
                  <c:v>96</c:v>
                </c:pt>
                <c:pt idx="29">
                  <c:v>96</c:v>
                </c:pt>
                <c:pt idx="30">
                  <c:v>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BD29-4DB3-875E-83CCCD920ED1}"/>
            </c:ext>
          </c:extLst>
        </c:ser>
        <c:ser>
          <c:idx val="10"/>
          <c:order val="10"/>
          <c:tx>
            <c:strRef>
              <c:f>'Grafy energií OZE +ZP'!$A$14</c:f>
              <c:strCache>
                <c:ptCount val="1"/>
                <c:pt idx="0">
                  <c:v>DZE - energetické využití odpadu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cat>
            <c:numRef>
              <c:f>'Grafy energií OZE +ZP'!$B$1:$AF$1</c:f>
              <c:numCache>
                <c:formatCode>General</c:formatCode>
                <c:ptCount val="31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  <c:pt idx="3">
                  <c:v>2025</c:v>
                </c:pt>
                <c:pt idx="4">
                  <c:v>2026</c:v>
                </c:pt>
                <c:pt idx="5">
                  <c:v>2027</c:v>
                </c:pt>
                <c:pt idx="6">
                  <c:v>2028</c:v>
                </c:pt>
                <c:pt idx="7">
                  <c:v>2029</c:v>
                </c:pt>
                <c:pt idx="8">
                  <c:v>2030</c:v>
                </c:pt>
                <c:pt idx="9">
                  <c:v>2031</c:v>
                </c:pt>
                <c:pt idx="10">
                  <c:v>2032</c:v>
                </c:pt>
                <c:pt idx="11">
                  <c:v>2033</c:v>
                </c:pt>
                <c:pt idx="12">
                  <c:v>2034</c:v>
                </c:pt>
                <c:pt idx="13">
                  <c:v>2035</c:v>
                </c:pt>
                <c:pt idx="14">
                  <c:v>2036</c:v>
                </c:pt>
                <c:pt idx="15">
                  <c:v>2037</c:v>
                </c:pt>
                <c:pt idx="16">
                  <c:v>2038</c:v>
                </c:pt>
                <c:pt idx="17">
                  <c:v>2039</c:v>
                </c:pt>
                <c:pt idx="18">
                  <c:v>2040</c:v>
                </c:pt>
                <c:pt idx="19">
                  <c:v>2041</c:v>
                </c:pt>
                <c:pt idx="20">
                  <c:v>2042</c:v>
                </c:pt>
                <c:pt idx="21">
                  <c:v>2043</c:v>
                </c:pt>
                <c:pt idx="22">
                  <c:v>2044</c:v>
                </c:pt>
                <c:pt idx="23">
                  <c:v>2045</c:v>
                </c:pt>
                <c:pt idx="24">
                  <c:v>2046</c:v>
                </c:pt>
                <c:pt idx="25">
                  <c:v>2047</c:v>
                </c:pt>
                <c:pt idx="26">
                  <c:v>2048</c:v>
                </c:pt>
                <c:pt idx="27">
                  <c:v>2049</c:v>
                </c:pt>
                <c:pt idx="28">
                  <c:v>2050</c:v>
                </c:pt>
                <c:pt idx="29">
                  <c:v>2051</c:v>
                </c:pt>
                <c:pt idx="30">
                  <c:v>2052</c:v>
                </c:pt>
              </c:numCache>
            </c:numRef>
          </c:cat>
          <c:val>
            <c:numRef>
              <c:f>'Grafy energií OZE +ZP'!$B$14:$AF$14</c:f>
              <c:numCache>
                <c:formatCode>#,##0</c:formatCode>
                <c:ptCount val="31"/>
                <c:pt idx="0">
                  <c:v>2537.9899999999998</c:v>
                </c:pt>
                <c:pt idx="1">
                  <c:v>2537.9899999999998</c:v>
                </c:pt>
                <c:pt idx="2">
                  <c:v>2537.9899999999998</c:v>
                </c:pt>
                <c:pt idx="3">
                  <c:v>2537.9899999999998</c:v>
                </c:pt>
                <c:pt idx="4">
                  <c:v>2537.9899999999998</c:v>
                </c:pt>
                <c:pt idx="5">
                  <c:v>2537.9899999999998</c:v>
                </c:pt>
                <c:pt idx="6">
                  <c:v>2537.9899999999998</c:v>
                </c:pt>
                <c:pt idx="7">
                  <c:v>2700</c:v>
                </c:pt>
                <c:pt idx="8">
                  <c:v>2700</c:v>
                </c:pt>
                <c:pt idx="9">
                  <c:v>2700</c:v>
                </c:pt>
                <c:pt idx="10">
                  <c:v>2700</c:v>
                </c:pt>
                <c:pt idx="11">
                  <c:v>2700</c:v>
                </c:pt>
                <c:pt idx="12">
                  <c:v>2700</c:v>
                </c:pt>
                <c:pt idx="13">
                  <c:v>2700</c:v>
                </c:pt>
                <c:pt idx="14">
                  <c:v>2700</c:v>
                </c:pt>
                <c:pt idx="15">
                  <c:v>2700</c:v>
                </c:pt>
                <c:pt idx="16">
                  <c:v>2700</c:v>
                </c:pt>
                <c:pt idx="17">
                  <c:v>2700</c:v>
                </c:pt>
                <c:pt idx="18">
                  <c:v>2700</c:v>
                </c:pt>
                <c:pt idx="19">
                  <c:v>2700</c:v>
                </c:pt>
                <c:pt idx="20">
                  <c:v>2700</c:v>
                </c:pt>
                <c:pt idx="21">
                  <c:v>2700</c:v>
                </c:pt>
                <c:pt idx="22">
                  <c:v>2700</c:v>
                </c:pt>
                <c:pt idx="23">
                  <c:v>2700</c:v>
                </c:pt>
                <c:pt idx="24">
                  <c:v>2700</c:v>
                </c:pt>
                <c:pt idx="25">
                  <c:v>2700</c:v>
                </c:pt>
                <c:pt idx="26">
                  <c:v>2700</c:v>
                </c:pt>
                <c:pt idx="27">
                  <c:v>2700</c:v>
                </c:pt>
                <c:pt idx="28">
                  <c:v>2700</c:v>
                </c:pt>
                <c:pt idx="29">
                  <c:v>2700</c:v>
                </c:pt>
                <c:pt idx="30">
                  <c:v>2700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BD29-4DB3-875E-83CCCD920ED1}"/>
            </c:ext>
          </c:extLst>
        </c:ser>
        <c:ser>
          <c:idx val="11"/>
          <c:order val="11"/>
          <c:tx>
            <c:strRef>
              <c:f>'Grafy energií OZE +ZP'!$A$15</c:f>
              <c:strCache>
                <c:ptCount val="1"/>
                <c:pt idx="0">
                  <c:v>nákup tepla z EDU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cat>
            <c:numRef>
              <c:f>'Grafy energií OZE +ZP'!$B$1:$AF$1</c:f>
              <c:numCache>
                <c:formatCode>General</c:formatCode>
                <c:ptCount val="31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  <c:pt idx="3">
                  <c:v>2025</c:v>
                </c:pt>
                <c:pt idx="4">
                  <c:v>2026</c:v>
                </c:pt>
                <c:pt idx="5">
                  <c:v>2027</c:v>
                </c:pt>
                <c:pt idx="6">
                  <c:v>2028</c:v>
                </c:pt>
                <c:pt idx="7">
                  <c:v>2029</c:v>
                </c:pt>
                <c:pt idx="8">
                  <c:v>2030</c:v>
                </c:pt>
                <c:pt idx="9">
                  <c:v>2031</c:v>
                </c:pt>
                <c:pt idx="10">
                  <c:v>2032</c:v>
                </c:pt>
                <c:pt idx="11">
                  <c:v>2033</c:v>
                </c:pt>
                <c:pt idx="12">
                  <c:v>2034</c:v>
                </c:pt>
                <c:pt idx="13">
                  <c:v>2035</c:v>
                </c:pt>
                <c:pt idx="14">
                  <c:v>2036</c:v>
                </c:pt>
                <c:pt idx="15">
                  <c:v>2037</c:v>
                </c:pt>
                <c:pt idx="16">
                  <c:v>2038</c:v>
                </c:pt>
                <c:pt idx="17">
                  <c:v>2039</c:v>
                </c:pt>
                <c:pt idx="18">
                  <c:v>2040</c:v>
                </c:pt>
                <c:pt idx="19">
                  <c:v>2041</c:v>
                </c:pt>
                <c:pt idx="20">
                  <c:v>2042</c:v>
                </c:pt>
                <c:pt idx="21">
                  <c:v>2043</c:v>
                </c:pt>
                <c:pt idx="22">
                  <c:v>2044</c:v>
                </c:pt>
                <c:pt idx="23">
                  <c:v>2045</c:v>
                </c:pt>
                <c:pt idx="24">
                  <c:v>2046</c:v>
                </c:pt>
                <c:pt idx="25">
                  <c:v>2047</c:v>
                </c:pt>
                <c:pt idx="26">
                  <c:v>2048</c:v>
                </c:pt>
                <c:pt idx="27">
                  <c:v>2049</c:v>
                </c:pt>
                <c:pt idx="28">
                  <c:v>2050</c:v>
                </c:pt>
                <c:pt idx="29">
                  <c:v>2051</c:v>
                </c:pt>
                <c:pt idx="30">
                  <c:v>2052</c:v>
                </c:pt>
              </c:numCache>
            </c:numRef>
          </c:cat>
          <c:val>
            <c:numRef>
              <c:f>'Grafy energií OZE +ZP'!$B$15:$AF$15</c:f>
              <c:numCache>
                <c:formatCode>#,##0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BD29-4DB3-875E-83CCCD920E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63053776"/>
        <c:axId val="1210836960"/>
      </c:areaChart>
      <c:catAx>
        <c:axId val="13630537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1210836960"/>
        <c:crosses val="autoZero"/>
        <c:auto val="1"/>
        <c:lblAlgn val="ctr"/>
        <c:lblOffset val="100"/>
        <c:noMultiLvlLbl val="0"/>
      </c:catAx>
      <c:valAx>
        <c:axId val="1210836960"/>
        <c:scaling>
          <c:orientation val="minMax"/>
        </c:scaling>
        <c:delete val="0"/>
        <c:axPos val="l"/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136305377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Elektrická energie</a:t>
            </a:r>
            <a:r>
              <a:rPr lang="cs-CZ"/>
              <a:t> - scénář OZE + ZP</a:t>
            </a:r>
            <a:endParaRPr lang="en-US"/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'grafy ZP a EL'!$A$7</c:f>
              <c:strCache>
                <c:ptCount val="1"/>
                <c:pt idx="0">
                  <c:v>Celková spotřeba elektrické energie [TJ]:</c:v>
                </c:pt>
              </c:strCache>
            </c:strRef>
          </c:tx>
          <c:marker>
            <c:symbol val="none"/>
          </c:marker>
          <c:val>
            <c:numRef>
              <c:f>'grafy ZP a EL'!$B$7:$AF$7</c:f>
              <c:numCache>
                <c:formatCode>0</c:formatCode>
                <c:ptCount val="31"/>
                <c:pt idx="0">
                  <c:v>7430.6677755508754</c:v>
                </c:pt>
                <c:pt idx="1">
                  <c:v>7544.7602860657871</c:v>
                </c:pt>
                <c:pt idx="2">
                  <c:v>7660.6046042713115</c:v>
                </c:pt>
                <c:pt idx="3">
                  <c:v>7778.2276279030757</c:v>
                </c:pt>
                <c:pt idx="4">
                  <c:v>7801.562310786785</c:v>
                </c:pt>
                <c:pt idx="5">
                  <c:v>7824.9669977191452</c:v>
                </c:pt>
                <c:pt idx="6">
                  <c:v>7848.4418987123026</c:v>
                </c:pt>
                <c:pt idx="7">
                  <c:v>7871.9872244084399</c:v>
                </c:pt>
                <c:pt idx="8">
                  <c:v>7895.6031860816656</c:v>
                </c:pt>
                <c:pt idx="9">
                  <c:v>7919.2899956399106</c:v>
                </c:pt>
                <c:pt idx="10">
                  <c:v>7943.0478656268306</c:v>
                </c:pt>
                <c:pt idx="11">
                  <c:v>7966.877009223711</c:v>
                </c:pt>
                <c:pt idx="12">
                  <c:v>7990.7776402513819</c:v>
                </c:pt>
                <c:pt idx="13">
                  <c:v>8014.7499731721364</c:v>
                </c:pt>
                <c:pt idx="14">
                  <c:v>8038.7942230916524</c:v>
                </c:pt>
                <c:pt idx="15">
                  <c:v>8062.910605760927</c:v>
                </c:pt>
                <c:pt idx="16">
                  <c:v>8087.09933757821</c:v>
                </c:pt>
                <c:pt idx="17">
                  <c:v>8111.3606355909442</c:v>
                </c:pt>
                <c:pt idx="18">
                  <c:v>8135.6947174977167</c:v>
                </c:pt>
                <c:pt idx="19">
                  <c:v>8160.1018016502103</c:v>
                </c:pt>
                <c:pt idx="20">
                  <c:v>8184.582107055161</c:v>
                </c:pt>
                <c:pt idx="21">
                  <c:v>8209.1358533763268</c:v>
                </c:pt>
                <c:pt idx="22">
                  <c:v>8233.7632609364555</c:v>
                </c:pt>
                <c:pt idx="23">
                  <c:v>8258.4645507192654</c:v>
                </c:pt>
                <c:pt idx="24">
                  <c:v>8283.2399443714239</c:v>
                </c:pt>
                <c:pt idx="25">
                  <c:v>8308.0896642045391</c:v>
                </c:pt>
                <c:pt idx="26">
                  <c:v>8333.0139331971532</c:v>
                </c:pt>
                <c:pt idx="27">
                  <c:v>8358.0129749967455</c:v>
                </c:pt>
                <c:pt idx="28">
                  <c:v>8383.087013921735</c:v>
                </c:pt>
                <c:pt idx="29">
                  <c:v>8408.2362749634995</c:v>
                </c:pt>
                <c:pt idx="30">
                  <c:v>8433.4609837883891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4E6-4B26-A47E-14CBFCAB6B8F}"/>
            </c:ext>
          </c:extLst>
        </c:ser>
        <c:ser>
          <c:idx val="1"/>
          <c:order val="1"/>
          <c:tx>
            <c:strRef>
              <c:f>'grafy ZP a EL'!$A$8</c:f>
              <c:strCache>
                <c:ptCount val="1"/>
                <c:pt idx="0">
                  <c:v>Elektřina ze sítě (vyrobená mimo katastr SMB) [TJ]:</c:v>
                </c:pt>
              </c:strCache>
            </c:strRef>
          </c:tx>
          <c:marker>
            <c:symbol val="none"/>
          </c:marker>
          <c:val>
            <c:numRef>
              <c:f>'grafy ZP a EL'!$B$8:$AF$8</c:f>
              <c:numCache>
                <c:formatCode>0</c:formatCode>
                <c:ptCount val="31"/>
                <c:pt idx="0">
                  <c:v>5647.2994635508767</c:v>
                </c:pt>
                <c:pt idx="1">
                  <c:v>5702.2479740657882</c:v>
                </c:pt>
                <c:pt idx="2">
                  <c:v>5758.9482922713123</c:v>
                </c:pt>
                <c:pt idx="3">
                  <c:v>5817.4273159030772</c:v>
                </c:pt>
                <c:pt idx="4">
                  <c:v>5781.6179987867863</c:v>
                </c:pt>
                <c:pt idx="5">
                  <c:v>5741.970685719145</c:v>
                </c:pt>
                <c:pt idx="6">
                  <c:v>5722.845586712303</c:v>
                </c:pt>
                <c:pt idx="7">
                  <c:v>5462.2309124084395</c:v>
                </c:pt>
                <c:pt idx="8">
                  <c:v>5443.2468740816648</c:v>
                </c:pt>
                <c:pt idx="9">
                  <c:v>5424.3336836399103</c:v>
                </c:pt>
                <c:pt idx="10">
                  <c:v>4845.6915536268298</c:v>
                </c:pt>
                <c:pt idx="11">
                  <c:v>4844.1206972237105</c:v>
                </c:pt>
                <c:pt idx="12">
                  <c:v>4842.6213282513809</c:v>
                </c:pt>
                <c:pt idx="13">
                  <c:v>4841.1936611721367</c:v>
                </c:pt>
                <c:pt idx="14">
                  <c:v>4839.8379110916521</c:v>
                </c:pt>
                <c:pt idx="15">
                  <c:v>4836.1006057609256</c:v>
                </c:pt>
                <c:pt idx="16">
                  <c:v>4838.6893375782083</c:v>
                </c:pt>
                <c:pt idx="17">
                  <c:v>4841.3506355909431</c:v>
                </c:pt>
                <c:pt idx="18">
                  <c:v>4844.0847174977152</c:v>
                </c:pt>
                <c:pt idx="19">
                  <c:v>4846.8918016502084</c:v>
                </c:pt>
                <c:pt idx="20">
                  <c:v>4849.7721070551606</c:v>
                </c:pt>
                <c:pt idx="21">
                  <c:v>4856.3258533763264</c:v>
                </c:pt>
                <c:pt idx="22">
                  <c:v>4862.9532609364551</c:v>
                </c:pt>
                <c:pt idx="23">
                  <c:v>4869.654550719265</c:v>
                </c:pt>
                <c:pt idx="24">
                  <c:v>4876.4299443714235</c:v>
                </c:pt>
                <c:pt idx="25">
                  <c:v>4883.2796642045387</c:v>
                </c:pt>
                <c:pt idx="26">
                  <c:v>4902.8039331971531</c:v>
                </c:pt>
                <c:pt idx="27">
                  <c:v>4922.4029749967449</c:v>
                </c:pt>
                <c:pt idx="28">
                  <c:v>4942.0770139217348</c:v>
                </c:pt>
                <c:pt idx="29">
                  <c:v>4961.8262749634996</c:v>
                </c:pt>
                <c:pt idx="30">
                  <c:v>4980.8509837883894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4E6-4B26-A47E-14CBFCAB6B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45102848"/>
        <c:axId val="244449280"/>
      </c:lineChart>
      <c:catAx>
        <c:axId val="2451028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244449280"/>
        <c:crosses val="autoZero"/>
        <c:auto val="1"/>
        <c:lblAlgn val="ctr"/>
        <c:lblOffset val="100"/>
        <c:noMultiLvlLbl val="0"/>
      </c:catAx>
      <c:valAx>
        <c:axId val="244449280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cs-CZ"/>
                  <a:t>Energie </a:t>
                </a:r>
                <a:r>
                  <a:rPr lang="en-US"/>
                  <a:t>[TJ]</a:t>
                </a:r>
                <a:endParaRPr lang="cs-CZ"/>
              </a:p>
            </c:rich>
          </c:tx>
          <c:overlay val="0"/>
        </c:title>
        <c:numFmt formatCode="0" sourceLinked="1"/>
        <c:majorTickMark val="none"/>
        <c:minorTickMark val="none"/>
        <c:tickLblPos val="nextTo"/>
        <c:crossAx val="24510284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Elektrická energie</a:t>
            </a:r>
            <a:r>
              <a:rPr lang="cs-CZ"/>
              <a:t> - scénář OZE + EDU</a:t>
            </a:r>
            <a:endParaRPr lang="en-US"/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'grafy ZP a EL'!$A$12</c:f>
              <c:strCache>
                <c:ptCount val="1"/>
                <c:pt idx="0">
                  <c:v>Celková spotřeba elektrické energie [TJ]:</c:v>
                </c:pt>
              </c:strCache>
            </c:strRef>
          </c:tx>
          <c:marker>
            <c:symbol val="none"/>
          </c:marker>
          <c:val>
            <c:numRef>
              <c:f>'grafy ZP a EL'!$B$12:$AF$12</c:f>
              <c:numCache>
                <c:formatCode>0</c:formatCode>
                <c:ptCount val="31"/>
                <c:pt idx="0">
                  <c:v>7430.6677755508754</c:v>
                </c:pt>
                <c:pt idx="1">
                  <c:v>7544.7602860657871</c:v>
                </c:pt>
                <c:pt idx="2">
                  <c:v>7660.6046042713115</c:v>
                </c:pt>
                <c:pt idx="3">
                  <c:v>7778.2276279030757</c:v>
                </c:pt>
                <c:pt idx="4">
                  <c:v>7801.562310786785</c:v>
                </c:pt>
                <c:pt idx="5">
                  <c:v>7824.9669977191452</c:v>
                </c:pt>
                <c:pt idx="6">
                  <c:v>7848.4418987123026</c:v>
                </c:pt>
                <c:pt idx="7">
                  <c:v>7871.9872244084399</c:v>
                </c:pt>
                <c:pt idx="8">
                  <c:v>7895.6031860816656</c:v>
                </c:pt>
                <c:pt idx="9">
                  <c:v>7919.2899956399106</c:v>
                </c:pt>
                <c:pt idx="10">
                  <c:v>7943.0478656268306</c:v>
                </c:pt>
                <c:pt idx="11">
                  <c:v>7966.877009223711</c:v>
                </c:pt>
                <c:pt idx="12">
                  <c:v>7990.7776402513819</c:v>
                </c:pt>
                <c:pt idx="13">
                  <c:v>8014.7499731721364</c:v>
                </c:pt>
                <c:pt idx="14">
                  <c:v>8038.7942230916524</c:v>
                </c:pt>
                <c:pt idx="15">
                  <c:v>8062.910605760927</c:v>
                </c:pt>
                <c:pt idx="16">
                  <c:v>8087.09933757821</c:v>
                </c:pt>
                <c:pt idx="17">
                  <c:v>8111.3606355909442</c:v>
                </c:pt>
                <c:pt idx="18">
                  <c:v>8135.6947174977167</c:v>
                </c:pt>
                <c:pt idx="19">
                  <c:v>8160.1018016502103</c:v>
                </c:pt>
                <c:pt idx="20">
                  <c:v>8184.582107055161</c:v>
                </c:pt>
                <c:pt idx="21">
                  <c:v>8209.1358533763268</c:v>
                </c:pt>
                <c:pt idx="22">
                  <c:v>8233.7632609364555</c:v>
                </c:pt>
                <c:pt idx="23">
                  <c:v>8258.4645507192654</c:v>
                </c:pt>
                <c:pt idx="24">
                  <c:v>8283.2399443714239</c:v>
                </c:pt>
                <c:pt idx="25">
                  <c:v>8308.0896642045391</c:v>
                </c:pt>
                <c:pt idx="26">
                  <c:v>8333.0139331971532</c:v>
                </c:pt>
                <c:pt idx="27">
                  <c:v>8358.0129749967455</c:v>
                </c:pt>
                <c:pt idx="28">
                  <c:v>8383.087013921735</c:v>
                </c:pt>
                <c:pt idx="29">
                  <c:v>8408.2362749634995</c:v>
                </c:pt>
                <c:pt idx="30">
                  <c:v>8433.4609837883891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0B4-4EA1-A6DB-99D1F4A2A812}"/>
            </c:ext>
          </c:extLst>
        </c:ser>
        <c:ser>
          <c:idx val="1"/>
          <c:order val="1"/>
          <c:tx>
            <c:strRef>
              <c:f>'grafy ZP a EL'!$A$13</c:f>
              <c:strCache>
                <c:ptCount val="1"/>
                <c:pt idx="0">
                  <c:v>Elektřina ze sítě (vyrobená mimo katastr SMB) [TJ]:</c:v>
                </c:pt>
              </c:strCache>
            </c:strRef>
          </c:tx>
          <c:marker>
            <c:symbol val="none"/>
          </c:marker>
          <c:val>
            <c:numRef>
              <c:f>'grafy ZP a EL'!$B$13:$AF$13</c:f>
              <c:numCache>
                <c:formatCode>0</c:formatCode>
                <c:ptCount val="31"/>
                <c:pt idx="0">
                  <c:v>5647.2994635508767</c:v>
                </c:pt>
                <c:pt idx="1">
                  <c:v>5702.2479740657882</c:v>
                </c:pt>
                <c:pt idx="2">
                  <c:v>5758.9482922713123</c:v>
                </c:pt>
                <c:pt idx="3">
                  <c:v>5817.4273159030772</c:v>
                </c:pt>
                <c:pt idx="4">
                  <c:v>5781.6179987867863</c:v>
                </c:pt>
                <c:pt idx="5">
                  <c:v>5741.970685719145</c:v>
                </c:pt>
                <c:pt idx="6">
                  <c:v>5722.845586712303</c:v>
                </c:pt>
                <c:pt idx="7">
                  <c:v>5462.2309124084395</c:v>
                </c:pt>
                <c:pt idx="8">
                  <c:v>5443.2468740816648</c:v>
                </c:pt>
                <c:pt idx="9">
                  <c:v>5424.3336836399103</c:v>
                </c:pt>
                <c:pt idx="10">
                  <c:v>6133.3315536268301</c:v>
                </c:pt>
                <c:pt idx="11">
                  <c:v>6131.7606972237108</c:v>
                </c:pt>
                <c:pt idx="12">
                  <c:v>6130.2613282513812</c:v>
                </c:pt>
                <c:pt idx="13">
                  <c:v>6128.8336611721361</c:v>
                </c:pt>
                <c:pt idx="14">
                  <c:v>6127.4779110916515</c:v>
                </c:pt>
                <c:pt idx="15">
                  <c:v>6123.740605760926</c:v>
                </c:pt>
                <c:pt idx="16">
                  <c:v>6126.3293375782087</c:v>
                </c:pt>
                <c:pt idx="17">
                  <c:v>6128.9906355909434</c:v>
                </c:pt>
                <c:pt idx="18">
                  <c:v>6131.7247174977156</c:v>
                </c:pt>
                <c:pt idx="19">
                  <c:v>6134.5318016502097</c:v>
                </c:pt>
                <c:pt idx="20">
                  <c:v>6137.41210705516</c:v>
                </c:pt>
                <c:pt idx="21">
                  <c:v>6143.9658533763259</c:v>
                </c:pt>
                <c:pt idx="22">
                  <c:v>6150.5932609364545</c:v>
                </c:pt>
                <c:pt idx="23">
                  <c:v>6157.2945507192644</c:v>
                </c:pt>
                <c:pt idx="24">
                  <c:v>6164.0699443714229</c:v>
                </c:pt>
                <c:pt idx="25">
                  <c:v>6170.9196642045381</c:v>
                </c:pt>
                <c:pt idx="26">
                  <c:v>6190.4439331971525</c:v>
                </c:pt>
                <c:pt idx="27">
                  <c:v>6210.0429749967443</c:v>
                </c:pt>
                <c:pt idx="28">
                  <c:v>6229.7170139217342</c:v>
                </c:pt>
                <c:pt idx="29">
                  <c:v>6249.466274963499</c:v>
                </c:pt>
                <c:pt idx="30">
                  <c:v>6268.4909837883888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0B4-4EA1-A6DB-99D1F4A2A8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44479104"/>
        <c:axId val="244480640"/>
      </c:lineChart>
      <c:catAx>
        <c:axId val="2444791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244480640"/>
        <c:crosses val="autoZero"/>
        <c:auto val="1"/>
        <c:lblAlgn val="ctr"/>
        <c:lblOffset val="100"/>
        <c:noMultiLvlLbl val="0"/>
      </c:catAx>
      <c:valAx>
        <c:axId val="244480640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cs-CZ"/>
                  <a:t>Energie </a:t>
                </a:r>
                <a:r>
                  <a:rPr lang="en-US"/>
                  <a:t>[TJ]</a:t>
                </a:r>
                <a:endParaRPr lang="cs-CZ"/>
              </a:p>
            </c:rich>
          </c:tx>
          <c:overlay val="0"/>
        </c:title>
        <c:numFmt formatCode="0" sourceLinked="1"/>
        <c:majorTickMark val="none"/>
        <c:minorTickMark val="none"/>
        <c:tickLblPos val="nextTo"/>
        <c:crossAx val="24447910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cs-CZ"/>
              <a:t>Zemní plyn - scénář OZE</a:t>
            </a:r>
            <a:endParaRPr lang="en-US"/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'grafy ZP a EL'!$A$20</c:f>
              <c:strCache>
                <c:ptCount val="1"/>
                <c:pt idx="0">
                  <c:v>Celková spotřeba ZP [TJ]:</c:v>
                </c:pt>
              </c:strCache>
            </c:strRef>
          </c:tx>
          <c:marker>
            <c:symbol val="none"/>
          </c:marker>
          <c:val>
            <c:numRef>
              <c:f>'grafy ZP a EL'!$B$20:$AF$20</c:f>
              <c:numCache>
                <c:formatCode>0</c:formatCode>
                <c:ptCount val="31"/>
                <c:pt idx="0">
                  <c:v>13678.170650378019</c:v>
                </c:pt>
                <c:pt idx="1">
                  <c:v>13574.500392836957</c:v>
                </c:pt>
                <c:pt idx="2">
                  <c:v>13452.844206001046</c:v>
                </c:pt>
                <c:pt idx="3">
                  <c:v>13325.978986078448</c:v>
                </c:pt>
                <c:pt idx="4">
                  <c:v>13197.640097707101</c:v>
                </c:pt>
                <c:pt idx="5">
                  <c:v>12739.476595492673</c:v>
                </c:pt>
                <c:pt idx="6">
                  <c:v>12659.30736228527</c:v>
                </c:pt>
                <c:pt idx="7">
                  <c:v>12789.334358945083</c:v>
                </c:pt>
                <c:pt idx="8">
                  <c:v>12269.088641626277</c:v>
                </c:pt>
                <c:pt idx="9">
                  <c:v>11747.688481805937</c:v>
                </c:pt>
                <c:pt idx="10">
                  <c:v>12485.921105629122</c:v>
                </c:pt>
                <c:pt idx="11">
                  <c:v>12388.935573881434</c:v>
                </c:pt>
                <c:pt idx="12">
                  <c:v>12290.926299849962</c:v>
                </c:pt>
                <c:pt idx="13">
                  <c:v>12192.025672614034</c:v>
                </c:pt>
                <c:pt idx="14">
                  <c:v>12092.235065076264</c:v>
                </c:pt>
                <c:pt idx="15">
                  <c:v>11981.055858979433</c:v>
                </c:pt>
                <c:pt idx="16">
                  <c:v>11868.425937787171</c:v>
                </c:pt>
                <c:pt idx="17">
                  <c:v>11754.235217882764</c:v>
                </c:pt>
                <c:pt idx="18">
                  <c:v>11638.532537404008</c:v>
                </c:pt>
                <c:pt idx="19">
                  <c:v>11521.489529630479</c:v>
                </c:pt>
                <c:pt idx="20">
                  <c:v>11383.157659461549</c:v>
                </c:pt>
                <c:pt idx="21">
                  <c:v>11259.240309506811</c:v>
                </c:pt>
                <c:pt idx="22">
                  <c:v>11134.313917900703</c:v>
                </c:pt>
                <c:pt idx="23">
                  <c:v>11008.432370595696</c:v>
                </c:pt>
                <c:pt idx="24">
                  <c:v>10881.380768763835</c:v>
                </c:pt>
                <c:pt idx="25">
                  <c:v>10743.234854608689</c:v>
                </c:pt>
                <c:pt idx="26">
                  <c:v>10632.42244839902</c:v>
                </c:pt>
                <c:pt idx="27">
                  <c:v>10520.827469412194</c:v>
                </c:pt>
                <c:pt idx="28">
                  <c:v>10408.526086531778</c:v>
                </c:pt>
                <c:pt idx="29">
                  <c:v>10298.35992421178</c:v>
                </c:pt>
                <c:pt idx="30">
                  <c:v>10185.285058154948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4E9-4FB6-B04F-26CF90D66A07}"/>
            </c:ext>
          </c:extLst>
        </c:ser>
        <c:ser>
          <c:idx val="1"/>
          <c:order val="1"/>
          <c:tx>
            <c:strRef>
              <c:f>'grafy ZP a EL'!$A$21</c:f>
              <c:strCache>
                <c:ptCount val="1"/>
                <c:pt idx="0">
                  <c:v>ZP pro domácnosti a průmysl (bez výroby tepla a el.) [TJ]:</c:v>
                </c:pt>
              </c:strCache>
            </c:strRef>
          </c:tx>
          <c:marker>
            <c:symbol val="none"/>
          </c:marker>
          <c:val>
            <c:numRef>
              <c:f>'grafy ZP a EL'!$B$21:$AF$21</c:f>
              <c:numCache>
                <c:formatCode>0</c:formatCode>
                <c:ptCount val="31"/>
                <c:pt idx="0">
                  <c:v>7268.8167756019366</c:v>
                </c:pt>
                <c:pt idx="1">
                  <c:v>7203.0339837827387</c:v>
                </c:pt>
                <c:pt idx="2">
                  <c:v>7134.8932822961542</c:v>
                </c:pt>
                <c:pt idx="3">
                  <c:v>7065.1140259952981</c:v>
                </c:pt>
                <c:pt idx="4">
                  <c:v>6993.827025473006</c:v>
                </c:pt>
                <c:pt idx="5">
                  <c:v>6921.0212861378322</c:v>
                </c:pt>
                <c:pt idx="6">
                  <c:v>6846.8279379504347</c:v>
                </c:pt>
                <c:pt idx="7">
                  <c:v>6771.2389575154621</c:v>
                </c:pt>
                <c:pt idx="8">
                  <c:v>6694.3853953476619</c:v>
                </c:pt>
                <c:pt idx="9">
                  <c:v>6616.3288616379077</c:v>
                </c:pt>
                <c:pt idx="10">
                  <c:v>6537.0652418754853</c:v>
                </c:pt>
                <c:pt idx="11">
                  <c:v>6456.7247100528357</c:v>
                </c:pt>
                <c:pt idx="12">
                  <c:v>6375.3054114590695</c:v>
                </c:pt>
                <c:pt idx="13">
                  <c:v>6292.9364655430181</c:v>
                </c:pt>
                <c:pt idx="14">
                  <c:v>6209.6179867392284</c:v>
                </c:pt>
                <c:pt idx="15">
                  <c:v>6124.8567012202384</c:v>
                </c:pt>
                <c:pt idx="16">
                  <c:v>6038.3737245990087</c:v>
                </c:pt>
                <c:pt idx="17">
                  <c:v>5950.2738519571094</c:v>
                </c:pt>
                <c:pt idx="18">
                  <c:v>5860.6032250081162</c:v>
                </c:pt>
                <c:pt idx="19">
                  <c:v>5769.5294508914903</c:v>
                </c:pt>
                <c:pt idx="20">
                  <c:v>5677.101589088209</c:v>
                </c:pt>
                <c:pt idx="21">
                  <c:v>5583.4861838841443</c:v>
                </c:pt>
                <c:pt idx="22">
                  <c:v>5488.7902582054694</c:v>
                </c:pt>
                <c:pt idx="23">
                  <c:v>5393.0657561023663</c:v>
                </c:pt>
                <c:pt idx="24">
                  <c:v>5296.098433807646</c:v>
                </c:pt>
                <c:pt idx="25">
                  <c:v>5197.9617298291905</c:v>
                </c:pt>
                <c:pt idx="26">
                  <c:v>5098.8365996413477</c:v>
                </c:pt>
                <c:pt idx="27">
                  <c:v>4998.848413922381</c:v>
                </c:pt>
                <c:pt idx="28">
                  <c:v>4898.0716298977059</c:v>
                </c:pt>
                <c:pt idx="29">
                  <c:v>4799.3265058389679</c:v>
                </c:pt>
                <c:pt idx="30">
                  <c:v>4702.5720834812537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4E9-4FB6-B04F-26CF90D66A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45222016"/>
        <c:axId val="245227904"/>
      </c:lineChart>
      <c:catAx>
        <c:axId val="2452220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245227904"/>
        <c:crosses val="autoZero"/>
        <c:auto val="1"/>
        <c:lblAlgn val="ctr"/>
        <c:lblOffset val="100"/>
        <c:noMultiLvlLbl val="0"/>
      </c:catAx>
      <c:valAx>
        <c:axId val="24522790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cs-CZ"/>
                  <a:t>Energie </a:t>
                </a:r>
                <a:r>
                  <a:rPr lang="en-US"/>
                  <a:t>[TJ]</a:t>
                </a:r>
                <a:endParaRPr lang="cs-CZ"/>
              </a:p>
            </c:rich>
          </c:tx>
          <c:overlay val="0"/>
        </c:title>
        <c:numFmt formatCode="0" sourceLinked="1"/>
        <c:majorTickMark val="none"/>
        <c:minorTickMark val="none"/>
        <c:tickLblPos val="nextTo"/>
        <c:crossAx val="24522201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cs-CZ"/>
              <a:t>Zemní plyn - scénář EDU</a:t>
            </a:r>
            <a:endParaRPr lang="en-US"/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'grafy ZP a EL'!$A$26</c:f>
              <c:strCache>
                <c:ptCount val="1"/>
                <c:pt idx="0">
                  <c:v>Celková spotřeba ZP [TJ]:</c:v>
                </c:pt>
              </c:strCache>
            </c:strRef>
          </c:tx>
          <c:marker>
            <c:symbol val="none"/>
          </c:marker>
          <c:val>
            <c:numRef>
              <c:f>'grafy ZP a EL'!$B$26:$AF$26</c:f>
              <c:numCache>
                <c:formatCode>0</c:formatCode>
                <c:ptCount val="31"/>
                <c:pt idx="0">
                  <c:v>13678.170650378019</c:v>
                </c:pt>
                <c:pt idx="1">
                  <c:v>13574.500392836957</c:v>
                </c:pt>
                <c:pt idx="2">
                  <c:v>13452.844206001046</c:v>
                </c:pt>
                <c:pt idx="3">
                  <c:v>13325.978986078448</c:v>
                </c:pt>
                <c:pt idx="4">
                  <c:v>13197.640097707101</c:v>
                </c:pt>
                <c:pt idx="5">
                  <c:v>12739.476595492673</c:v>
                </c:pt>
                <c:pt idx="6">
                  <c:v>12659.30736228527</c:v>
                </c:pt>
                <c:pt idx="7">
                  <c:v>12789.334358945083</c:v>
                </c:pt>
                <c:pt idx="8">
                  <c:v>12269.088641626277</c:v>
                </c:pt>
                <c:pt idx="9">
                  <c:v>11747.688481805937</c:v>
                </c:pt>
                <c:pt idx="10">
                  <c:v>7770.281105629123</c:v>
                </c:pt>
                <c:pt idx="11">
                  <c:v>7673.2955738814362</c:v>
                </c:pt>
                <c:pt idx="12">
                  <c:v>7575.2862998499604</c:v>
                </c:pt>
                <c:pt idx="13">
                  <c:v>7476.3856726140393</c:v>
                </c:pt>
                <c:pt idx="14">
                  <c:v>7376.5950650762625</c:v>
                </c:pt>
                <c:pt idx="15">
                  <c:v>7265.4158589794288</c:v>
                </c:pt>
                <c:pt idx="16">
                  <c:v>7152.7859377871673</c:v>
                </c:pt>
                <c:pt idx="17">
                  <c:v>7038.5952178827592</c:v>
                </c:pt>
                <c:pt idx="18">
                  <c:v>6922.8925374040036</c:v>
                </c:pt>
                <c:pt idx="19">
                  <c:v>6805.8495296304736</c:v>
                </c:pt>
                <c:pt idx="20">
                  <c:v>6667.517659461545</c:v>
                </c:pt>
                <c:pt idx="21">
                  <c:v>6543.6003095068099</c:v>
                </c:pt>
                <c:pt idx="22">
                  <c:v>6418.6739179007</c:v>
                </c:pt>
                <c:pt idx="23">
                  <c:v>6292.7923705956937</c:v>
                </c:pt>
                <c:pt idx="24">
                  <c:v>6165.7407687638315</c:v>
                </c:pt>
                <c:pt idx="25">
                  <c:v>6027.5948546086856</c:v>
                </c:pt>
                <c:pt idx="26">
                  <c:v>5916.7824483990207</c:v>
                </c:pt>
                <c:pt idx="27">
                  <c:v>5805.1874694121925</c:v>
                </c:pt>
                <c:pt idx="28">
                  <c:v>5692.8860865317756</c:v>
                </c:pt>
                <c:pt idx="29">
                  <c:v>5582.7199242117749</c:v>
                </c:pt>
                <c:pt idx="30">
                  <c:v>5469.6450581549498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B1A-4EE7-9326-A41FD4AB169C}"/>
            </c:ext>
          </c:extLst>
        </c:ser>
        <c:ser>
          <c:idx val="1"/>
          <c:order val="1"/>
          <c:tx>
            <c:strRef>
              <c:f>'grafy ZP a EL'!$A$27</c:f>
              <c:strCache>
                <c:ptCount val="1"/>
                <c:pt idx="0">
                  <c:v>ZP pro domácnosti a průmysl (bez výroby tepla a el.) [TJ]:</c:v>
                </c:pt>
              </c:strCache>
            </c:strRef>
          </c:tx>
          <c:marker>
            <c:symbol val="none"/>
          </c:marker>
          <c:val>
            <c:numRef>
              <c:f>'grafy ZP a EL'!$B$27:$AF$27</c:f>
              <c:numCache>
                <c:formatCode>0</c:formatCode>
                <c:ptCount val="31"/>
                <c:pt idx="0">
                  <c:v>7268.8167756019366</c:v>
                </c:pt>
                <c:pt idx="1">
                  <c:v>7203.0339837827387</c:v>
                </c:pt>
                <c:pt idx="2">
                  <c:v>7134.8932822961542</c:v>
                </c:pt>
                <c:pt idx="3">
                  <c:v>7065.1140259952981</c:v>
                </c:pt>
                <c:pt idx="4">
                  <c:v>6993.827025473006</c:v>
                </c:pt>
                <c:pt idx="5">
                  <c:v>6921.0212861378322</c:v>
                </c:pt>
                <c:pt idx="6">
                  <c:v>6846.8279379504347</c:v>
                </c:pt>
                <c:pt idx="7">
                  <c:v>6771.2389575154621</c:v>
                </c:pt>
                <c:pt idx="8">
                  <c:v>6694.3853953476619</c:v>
                </c:pt>
                <c:pt idx="9">
                  <c:v>6616.3288616379077</c:v>
                </c:pt>
                <c:pt idx="10">
                  <c:v>6537.0652418754853</c:v>
                </c:pt>
                <c:pt idx="11">
                  <c:v>6456.7247100528357</c:v>
                </c:pt>
                <c:pt idx="12">
                  <c:v>6375.3054114590695</c:v>
                </c:pt>
                <c:pt idx="13">
                  <c:v>6292.9364655430181</c:v>
                </c:pt>
                <c:pt idx="14">
                  <c:v>6209.6179867392284</c:v>
                </c:pt>
                <c:pt idx="15">
                  <c:v>6124.8567012202384</c:v>
                </c:pt>
                <c:pt idx="16">
                  <c:v>6038.3737245990087</c:v>
                </c:pt>
                <c:pt idx="17">
                  <c:v>5950.2738519571094</c:v>
                </c:pt>
                <c:pt idx="18">
                  <c:v>5860.6032250081162</c:v>
                </c:pt>
                <c:pt idx="19">
                  <c:v>5769.5294508914903</c:v>
                </c:pt>
                <c:pt idx="20">
                  <c:v>5677.101589088209</c:v>
                </c:pt>
                <c:pt idx="21">
                  <c:v>5583.4861838841443</c:v>
                </c:pt>
                <c:pt idx="22">
                  <c:v>5488.7902582054694</c:v>
                </c:pt>
                <c:pt idx="23">
                  <c:v>5393.0657561023663</c:v>
                </c:pt>
                <c:pt idx="24">
                  <c:v>5296.098433807646</c:v>
                </c:pt>
                <c:pt idx="25">
                  <c:v>5197.9617298291905</c:v>
                </c:pt>
                <c:pt idx="26">
                  <c:v>5098.8365996413477</c:v>
                </c:pt>
                <c:pt idx="27">
                  <c:v>4998.848413922381</c:v>
                </c:pt>
                <c:pt idx="28">
                  <c:v>4898.0716298977059</c:v>
                </c:pt>
                <c:pt idx="29">
                  <c:v>4799.3265058389679</c:v>
                </c:pt>
                <c:pt idx="30">
                  <c:v>4702.5720834812537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B1A-4EE7-9326-A41FD4AB16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45262208"/>
        <c:axId val="245263744"/>
      </c:lineChart>
      <c:catAx>
        <c:axId val="2452622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245263744"/>
        <c:crosses val="autoZero"/>
        <c:auto val="1"/>
        <c:lblAlgn val="ctr"/>
        <c:lblOffset val="100"/>
        <c:noMultiLvlLbl val="0"/>
      </c:catAx>
      <c:valAx>
        <c:axId val="24526374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cs-CZ"/>
                  <a:t>Energie </a:t>
                </a:r>
                <a:r>
                  <a:rPr lang="en-US"/>
                  <a:t>[TJ]</a:t>
                </a:r>
                <a:endParaRPr lang="cs-CZ"/>
              </a:p>
            </c:rich>
          </c:tx>
          <c:overlay val="0"/>
        </c:title>
        <c:numFmt formatCode="0" sourceLinked="1"/>
        <c:majorTickMark val="none"/>
        <c:minorTickMark val="none"/>
        <c:tickLblPos val="nextTo"/>
        <c:crossAx val="24526220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Saldo CF</a:t>
            </a:r>
            <a:r>
              <a:rPr lang="cs-CZ" sz="1800" b="1" i="0" u="none" strike="noStrike" baseline="0">
                <a:effectLst/>
              </a:rPr>
              <a:t> </a:t>
            </a:r>
            <a:r>
              <a:rPr lang="en-US" sz="1800" b="1" i="0" u="none" strike="noStrike" baseline="0">
                <a:effectLst/>
              </a:rPr>
              <a:t>[</a:t>
            </a:r>
            <a:r>
              <a:rPr lang="cs-CZ" sz="1800" b="1" i="0" u="none" strike="noStrike" baseline="0">
                <a:effectLst/>
              </a:rPr>
              <a:t>mil. Kč</a:t>
            </a:r>
            <a:r>
              <a:rPr lang="en-US" sz="1800" b="1" i="0" u="none" strike="noStrike" baseline="0">
                <a:effectLst/>
              </a:rPr>
              <a:t>]</a:t>
            </a:r>
            <a:endParaRPr lang="en-US"/>
          </a:p>
        </c:rich>
      </c:tx>
      <c:overlay val="0"/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'scénář ZP'!$B$112</c:f>
              <c:strCache>
                <c:ptCount val="1"/>
                <c:pt idx="0">
                  <c:v>Saldo CF</c:v>
                </c:pt>
              </c:strCache>
            </c:strRef>
          </c:tx>
          <c:invertIfNegative val="0"/>
          <c:cat>
            <c:numRef>
              <c:f>'scénář ZP'!$D$97:$AL$97</c:f>
              <c:numCache>
                <c:formatCode>General</c:formatCode>
                <c:ptCount val="35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  <c:pt idx="8">
                  <c:v>2024</c:v>
                </c:pt>
                <c:pt idx="9">
                  <c:v>2025</c:v>
                </c:pt>
                <c:pt idx="10">
                  <c:v>2026</c:v>
                </c:pt>
                <c:pt idx="11">
                  <c:v>2027</c:v>
                </c:pt>
                <c:pt idx="12">
                  <c:v>2028</c:v>
                </c:pt>
                <c:pt idx="13">
                  <c:v>2029</c:v>
                </c:pt>
                <c:pt idx="14">
                  <c:v>2030</c:v>
                </c:pt>
                <c:pt idx="15">
                  <c:v>2031</c:v>
                </c:pt>
                <c:pt idx="16">
                  <c:v>2032</c:v>
                </c:pt>
                <c:pt idx="17">
                  <c:v>2033</c:v>
                </c:pt>
                <c:pt idx="18">
                  <c:v>2034</c:v>
                </c:pt>
                <c:pt idx="19">
                  <c:v>2035</c:v>
                </c:pt>
                <c:pt idx="20">
                  <c:v>2036</c:v>
                </c:pt>
                <c:pt idx="21">
                  <c:v>2037</c:v>
                </c:pt>
                <c:pt idx="22">
                  <c:v>2038</c:v>
                </c:pt>
                <c:pt idx="23">
                  <c:v>2039</c:v>
                </c:pt>
                <c:pt idx="24">
                  <c:v>2040</c:v>
                </c:pt>
                <c:pt idx="25">
                  <c:v>2041</c:v>
                </c:pt>
                <c:pt idx="26">
                  <c:v>2042</c:v>
                </c:pt>
                <c:pt idx="27">
                  <c:v>2043</c:v>
                </c:pt>
                <c:pt idx="28">
                  <c:v>2044</c:v>
                </c:pt>
                <c:pt idx="29">
                  <c:v>2045</c:v>
                </c:pt>
                <c:pt idx="30">
                  <c:v>2046</c:v>
                </c:pt>
                <c:pt idx="31">
                  <c:v>2047</c:v>
                </c:pt>
                <c:pt idx="32">
                  <c:v>2048</c:v>
                </c:pt>
                <c:pt idx="33">
                  <c:v>2049</c:v>
                </c:pt>
                <c:pt idx="34">
                  <c:v>2050</c:v>
                </c:pt>
              </c:numCache>
            </c:numRef>
          </c:cat>
          <c:val>
            <c:numRef>
              <c:f>'scénář ZP'!$D$112:$AL$112</c:f>
              <c:numCache>
                <c:formatCode>#,##0</c:formatCode>
                <c:ptCount val="35"/>
                <c:pt idx="0">
                  <c:v>3381.1334436036473</c:v>
                </c:pt>
                <c:pt idx="1">
                  <c:v>3230.5320692291161</c:v>
                </c:pt>
                <c:pt idx="2">
                  <c:v>3554.6916550229771</c:v>
                </c:pt>
                <c:pt idx="3">
                  <c:v>3584.7624735711947</c:v>
                </c:pt>
                <c:pt idx="4">
                  <c:v>2622.47629200234</c:v>
                </c:pt>
                <c:pt idx="5">
                  <c:v>3754.6823452929457</c:v>
                </c:pt>
                <c:pt idx="6">
                  <c:v>3741.9343713066496</c:v>
                </c:pt>
                <c:pt idx="7">
                  <c:v>3762.9960753898254</c:v>
                </c:pt>
                <c:pt idx="8">
                  <c:v>3783.8362517719706</c:v>
                </c:pt>
                <c:pt idx="9">
                  <c:v>2488.238275073491</c:v>
                </c:pt>
                <c:pt idx="10">
                  <c:v>4226.3347812935945</c:v>
                </c:pt>
                <c:pt idx="11">
                  <c:v>4258.6935747316174</c:v>
                </c:pt>
                <c:pt idx="12">
                  <c:v>4291.1405433406417</c:v>
                </c:pt>
                <c:pt idx="13">
                  <c:v>4323.6720539147773</c:v>
                </c:pt>
                <c:pt idx="14">
                  <c:v>-2544.9623611881657</c:v>
                </c:pt>
                <c:pt idx="15">
                  <c:v>4906.5496149834999</c:v>
                </c:pt>
                <c:pt idx="16">
                  <c:v>4958.8791881573734</c:v>
                </c:pt>
                <c:pt idx="17">
                  <c:v>5011.6545529127097</c:v>
                </c:pt>
                <c:pt idx="18">
                  <c:v>5064.8781162757687</c:v>
                </c:pt>
                <c:pt idx="19">
                  <c:v>4012.555633085381</c:v>
                </c:pt>
                <c:pt idx="20">
                  <c:v>5211.8337218286724</c:v>
                </c:pt>
                <c:pt idx="21">
                  <c:v>5268.4434792927714</c:v>
                </c:pt>
                <c:pt idx="22">
                  <c:v>5325.4765149746918</c:v>
                </c:pt>
                <c:pt idx="23">
                  <c:v>5382.9456185269883</c:v>
                </c:pt>
                <c:pt idx="24">
                  <c:v>3610.9010816846626</c:v>
                </c:pt>
                <c:pt idx="25">
                  <c:v>5454.6245103340434</c:v>
                </c:pt>
                <c:pt idx="26">
                  <c:v>5513.7331644707992</c:v>
                </c:pt>
                <c:pt idx="27">
                  <c:v>5573.344136422561</c:v>
                </c:pt>
                <c:pt idx="28">
                  <c:v>5633.4729503223352</c:v>
                </c:pt>
                <c:pt idx="29">
                  <c:v>2834.5842808510861</c:v>
                </c:pt>
                <c:pt idx="30">
                  <c:v>5904.6236450275474</c:v>
                </c:pt>
                <c:pt idx="31">
                  <c:v>5960.7357707376805</c:v>
                </c:pt>
                <c:pt idx="32">
                  <c:v>6017.2631745415001</c:v>
                </c:pt>
                <c:pt idx="33">
                  <c:v>6074.2230575007507</c:v>
                </c:pt>
                <c:pt idx="34">
                  <c:v>4870.651374760886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3D8-45FD-B475-1DC1B47301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29158272"/>
        <c:axId val="229160064"/>
      </c:barChart>
      <c:catAx>
        <c:axId val="2291582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/>
          <a:lstStyle/>
          <a:p>
            <a:pPr>
              <a:defRPr/>
            </a:pPr>
            <a:endParaRPr lang="cs-CZ"/>
          </a:p>
        </c:txPr>
        <c:crossAx val="229160064"/>
        <c:crosses val="autoZero"/>
        <c:auto val="1"/>
        <c:lblAlgn val="ctr"/>
        <c:lblOffset val="100"/>
        <c:noMultiLvlLbl val="0"/>
      </c:catAx>
      <c:valAx>
        <c:axId val="229160064"/>
        <c:scaling>
          <c:orientation val="minMax"/>
        </c:scaling>
        <c:delete val="0"/>
        <c:axPos val="l"/>
        <c:majorGridlines/>
        <c:numFmt formatCode="General" sourceLinked="0"/>
        <c:majorTickMark val="out"/>
        <c:minorTickMark val="none"/>
        <c:tickLblPos val="nextTo"/>
        <c:crossAx val="22915827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Kumulace salda CF</a:t>
            </a:r>
            <a:r>
              <a:rPr lang="cs-CZ"/>
              <a:t> </a:t>
            </a:r>
            <a:r>
              <a:rPr lang="en-US"/>
              <a:t>[</a:t>
            </a:r>
            <a:r>
              <a:rPr lang="cs-CZ"/>
              <a:t>mil. Kč</a:t>
            </a:r>
            <a:r>
              <a:rPr lang="en-US"/>
              <a:t>]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13"/>
          <c:order val="0"/>
          <c:tx>
            <c:strRef>
              <c:f>'scénář OZE + ZP'!$B$113</c:f>
              <c:strCache>
                <c:ptCount val="1"/>
                <c:pt idx="0">
                  <c:v>Kumulace salda CF</c:v>
                </c:pt>
              </c:strCache>
            </c:strRef>
          </c:tx>
          <c:cat>
            <c:numRef>
              <c:f>'scénář OZE + ZP'!$D$97:$AH$97</c:f>
              <c:numCache>
                <c:formatCode>General</c:formatCode>
                <c:ptCount val="31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  <c:pt idx="3">
                  <c:v>2025</c:v>
                </c:pt>
                <c:pt idx="4">
                  <c:v>2026</c:v>
                </c:pt>
                <c:pt idx="5">
                  <c:v>2027</c:v>
                </c:pt>
                <c:pt idx="6">
                  <c:v>2028</c:v>
                </c:pt>
                <c:pt idx="7">
                  <c:v>2029</c:v>
                </c:pt>
                <c:pt idx="8">
                  <c:v>2030</c:v>
                </c:pt>
                <c:pt idx="9">
                  <c:v>2031</c:v>
                </c:pt>
                <c:pt idx="10">
                  <c:v>2032</c:v>
                </c:pt>
                <c:pt idx="11">
                  <c:v>2033</c:v>
                </c:pt>
                <c:pt idx="12">
                  <c:v>2034</c:v>
                </c:pt>
                <c:pt idx="13">
                  <c:v>2035</c:v>
                </c:pt>
                <c:pt idx="14">
                  <c:v>2036</c:v>
                </c:pt>
                <c:pt idx="15">
                  <c:v>2037</c:v>
                </c:pt>
                <c:pt idx="16">
                  <c:v>2038</c:v>
                </c:pt>
                <c:pt idx="17">
                  <c:v>2039</c:v>
                </c:pt>
                <c:pt idx="18">
                  <c:v>2040</c:v>
                </c:pt>
                <c:pt idx="19">
                  <c:v>2041</c:v>
                </c:pt>
                <c:pt idx="20">
                  <c:v>2042</c:v>
                </c:pt>
                <c:pt idx="21">
                  <c:v>2043</c:v>
                </c:pt>
                <c:pt idx="22">
                  <c:v>2044</c:v>
                </c:pt>
                <c:pt idx="23">
                  <c:v>2045</c:v>
                </c:pt>
                <c:pt idx="24">
                  <c:v>2046</c:v>
                </c:pt>
                <c:pt idx="25">
                  <c:v>2047</c:v>
                </c:pt>
                <c:pt idx="26">
                  <c:v>2048</c:v>
                </c:pt>
                <c:pt idx="27">
                  <c:v>2049</c:v>
                </c:pt>
                <c:pt idx="28">
                  <c:v>2050</c:v>
                </c:pt>
                <c:pt idx="29">
                  <c:v>2051</c:v>
                </c:pt>
                <c:pt idx="30">
                  <c:v>2052</c:v>
                </c:pt>
              </c:numCache>
            </c:numRef>
          </c:cat>
          <c:val>
            <c:numRef>
              <c:f>'scénář OZE + ZP'!$C$113:$AH$113</c:f>
              <c:numCache>
                <c:formatCode>#,##0</c:formatCode>
                <c:ptCount val="32"/>
                <c:pt idx="0" formatCode="General">
                  <c:v>0</c:v>
                </c:pt>
                <c:pt idx="1">
                  <c:v>-1263.3192086770491</c:v>
                </c:pt>
                <c:pt idx="2">
                  <c:v>-1113.9921563922569</c:v>
                </c:pt>
                <c:pt idx="3">
                  <c:v>175.23479793195452</c:v>
                </c:pt>
                <c:pt idx="4">
                  <c:v>884.28306229604846</c:v>
                </c:pt>
                <c:pt idx="5">
                  <c:v>2914.0363232751006</c:v>
                </c:pt>
                <c:pt idx="6">
                  <c:v>5788.0726242863147</c:v>
                </c:pt>
                <c:pt idx="7">
                  <c:v>8393.403619072913</c:v>
                </c:pt>
                <c:pt idx="8">
                  <c:v>12950.734880364902</c:v>
                </c:pt>
                <c:pt idx="9">
                  <c:v>17434.553658240271</c:v>
                </c:pt>
                <c:pt idx="10">
                  <c:v>21880.038102820792</c:v>
                </c:pt>
                <c:pt idx="11">
                  <c:v>26958.388172221301</c:v>
                </c:pt>
                <c:pt idx="12">
                  <c:v>32370.160280420791</c:v>
                </c:pt>
                <c:pt idx="13">
                  <c:v>37884.84848826228</c:v>
                </c:pt>
                <c:pt idx="14">
                  <c:v>43529.796610890495</c:v>
                </c:pt>
                <c:pt idx="15">
                  <c:v>49193.340359133726</c:v>
                </c:pt>
                <c:pt idx="16">
                  <c:v>55040.933795113699</c:v>
                </c:pt>
                <c:pt idx="17">
                  <c:v>61042.629651451476</c:v>
                </c:pt>
                <c:pt idx="18">
                  <c:v>67106.017490216545</c:v>
                </c:pt>
                <c:pt idx="19">
                  <c:v>73251.812440879206</c:v>
                </c:pt>
                <c:pt idx="20">
                  <c:v>79289.533598481357</c:v>
                </c:pt>
                <c:pt idx="21">
                  <c:v>83179.922491207064</c:v>
                </c:pt>
                <c:pt idx="22">
                  <c:v>89655.190822002623</c:v>
                </c:pt>
                <c:pt idx="23">
                  <c:v>94700.482053250103</c:v>
                </c:pt>
                <c:pt idx="24">
                  <c:v>101336.43588669661</c:v>
                </c:pt>
                <c:pt idx="25">
                  <c:v>108047.68535222439</c:v>
                </c:pt>
                <c:pt idx="26">
                  <c:v>114822.55728894776</c:v>
                </c:pt>
                <c:pt idx="27">
                  <c:v>121483.74466942453</c:v>
                </c:pt>
                <c:pt idx="28">
                  <c:v>128598.64976279135</c:v>
                </c:pt>
                <c:pt idx="29">
                  <c:v>135799.43632434501</c:v>
                </c:pt>
                <c:pt idx="30">
                  <c:v>143077.11447840891</c:v>
                </c:pt>
                <c:pt idx="31">
                  <c:v>150403.14977892366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AF7-45F5-930F-E55543D0BC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43267456"/>
        <c:axId val="243268992"/>
      </c:lineChart>
      <c:catAx>
        <c:axId val="2432674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/>
          <a:lstStyle/>
          <a:p>
            <a:pPr>
              <a:defRPr/>
            </a:pPr>
            <a:endParaRPr lang="cs-CZ"/>
          </a:p>
        </c:txPr>
        <c:crossAx val="243268992"/>
        <c:crosses val="autoZero"/>
        <c:auto val="1"/>
        <c:lblAlgn val="ctr"/>
        <c:lblOffset val="100"/>
        <c:noMultiLvlLbl val="0"/>
      </c:catAx>
      <c:valAx>
        <c:axId val="2432689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4326745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Saldo CF</a:t>
            </a:r>
            <a:r>
              <a:rPr lang="cs-CZ" sz="1800" b="1" i="0" u="none" strike="noStrike" baseline="0">
                <a:effectLst/>
              </a:rPr>
              <a:t> </a:t>
            </a:r>
            <a:r>
              <a:rPr lang="en-US" sz="1800" b="1" i="0" u="none" strike="noStrike" baseline="0">
                <a:effectLst/>
              </a:rPr>
              <a:t>[</a:t>
            </a:r>
            <a:r>
              <a:rPr lang="cs-CZ" sz="1800" b="1" i="0" u="none" strike="noStrike" baseline="0">
                <a:effectLst/>
              </a:rPr>
              <a:t>mil. Kč</a:t>
            </a:r>
            <a:r>
              <a:rPr lang="en-US" sz="1800" b="1" i="0" u="none" strike="noStrike" baseline="0">
                <a:effectLst/>
              </a:rPr>
              <a:t>]</a:t>
            </a:r>
            <a:endParaRPr lang="en-US"/>
          </a:p>
        </c:rich>
      </c:tx>
      <c:overlay val="0"/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'scénář OZE + ZP'!$B$112</c:f>
              <c:strCache>
                <c:ptCount val="1"/>
                <c:pt idx="0">
                  <c:v>Saldo CF</c:v>
                </c:pt>
              </c:strCache>
            </c:strRef>
          </c:tx>
          <c:invertIfNegative val="0"/>
          <c:cat>
            <c:numRef>
              <c:f>'scénář OZE + ZP'!$D$97:$AL$97</c:f>
              <c:numCache>
                <c:formatCode>General</c:formatCode>
                <c:ptCount val="35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  <c:pt idx="3">
                  <c:v>2025</c:v>
                </c:pt>
                <c:pt idx="4">
                  <c:v>2026</c:v>
                </c:pt>
                <c:pt idx="5">
                  <c:v>2027</c:v>
                </c:pt>
                <c:pt idx="6">
                  <c:v>2028</c:v>
                </c:pt>
                <c:pt idx="7">
                  <c:v>2029</c:v>
                </c:pt>
                <c:pt idx="8">
                  <c:v>2030</c:v>
                </c:pt>
                <c:pt idx="9">
                  <c:v>2031</c:v>
                </c:pt>
                <c:pt idx="10">
                  <c:v>2032</c:v>
                </c:pt>
                <c:pt idx="11">
                  <c:v>2033</c:v>
                </c:pt>
                <c:pt idx="12">
                  <c:v>2034</c:v>
                </c:pt>
                <c:pt idx="13">
                  <c:v>2035</c:v>
                </c:pt>
                <c:pt idx="14">
                  <c:v>2036</c:v>
                </c:pt>
                <c:pt idx="15">
                  <c:v>2037</c:v>
                </c:pt>
                <c:pt idx="16">
                  <c:v>2038</c:v>
                </c:pt>
                <c:pt idx="17">
                  <c:v>2039</c:v>
                </c:pt>
                <c:pt idx="18">
                  <c:v>2040</c:v>
                </c:pt>
                <c:pt idx="19">
                  <c:v>2041</c:v>
                </c:pt>
                <c:pt idx="20">
                  <c:v>2042</c:v>
                </c:pt>
                <c:pt idx="21">
                  <c:v>2043</c:v>
                </c:pt>
                <c:pt idx="22">
                  <c:v>2044</c:v>
                </c:pt>
                <c:pt idx="23">
                  <c:v>2045</c:v>
                </c:pt>
                <c:pt idx="24">
                  <c:v>2046</c:v>
                </c:pt>
                <c:pt idx="25">
                  <c:v>2047</c:v>
                </c:pt>
                <c:pt idx="26">
                  <c:v>2048</c:v>
                </c:pt>
                <c:pt idx="27">
                  <c:v>2049</c:v>
                </c:pt>
                <c:pt idx="28">
                  <c:v>2050</c:v>
                </c:pt>
                <c:pt idx="29">
                  <c:v>2051</c:v>
                </c:pt>
                <c:pt idx="30">
                  <c:v>2052</c:v>
                </c:pt>
              </c:numCache>
            </c:numRef>
          </c:cat>
          <c:val>
            <c:numRef>
              <c:f>'scénář OZE + ZP'!$D$112:$AL$112</c:f>
              <c:numCache>
                <c:formatCode>#,##0</c:formatCode>
                <c:ptCount val="35"/>
                <c:pt idx="0">
                  <c:v>-1263.3192086770491</c:v>
                </c:pt>
                <c:pt idx="1">
                  <c:v>149.32705228479222</c:v>
                </c:pt>
                <c:pt idx="2">
                  <c:v>1289.2269543242114</c:v>
                </c:pt>
                <c:pt idx="3">
                  <c:v>709.04826436409394</c:v>
                </c:pt>
                <c:pt idx="4">
                  <c:v>2029.7532609790524</c:v>
                </c:pt>
                <c:pt idx="5">
                  <c:v>2874.0363010112142</c:v>
                </c:pt>
                <c:pt idx="6">
                  <c:v>2605.3309947865982</c:v>
                </c:pt>
                <c:pt idx="7">
                  <c:v>4557.331261291989</c:v>
                </c:pt>
                <c:pt idx="8">
                  <c:v>4483.8187778753672</c:v>
                </c:pt>
                <c:pt idx="9">
                  <c:v>4445.4844445805202</c:v>
                </c:pt>
                <c:pt idx="10">
                  <c:v>5078.3500694005097</c:v>
                </c:pt>
                <c:pt idx="11">
                  <c:v>5411.7721081994905</c:v>
                </c:pt>
                <c:pt idx="12">
                  <c:v>5514.688207841491</c:v>
                </c:pt>
                <c:pt idx="13">
                  <c:v>5644.9481226282114</c:v>
                </c:pt>
                <c:pt idx="14">
                  <c:v>5663.5437482432289</c:v>
                </c:pt>
                <c:pt idx="15">
                  <c:v>5847.593435979973</c:v>
                </c:pt>
                <c:pt idx="16">
                  <c:v>6001.6958563377802</c:v>
                </c:pt>
                <c:pt idx="17">
                  <c:v>6063.387838765072</c:v>
                </c:pt>
                <c:pt idx="18">
                  <c:v>6145.7949506626537</c:v>
                </c:pt>
                <c:pt idx="19">
                  <c:v>6037.7211576021509</c:v>
                </c:pt>
                <c:pt idx="20">
                  <c:v>3890.3888927257012</c:v>
                </c:pt>
                <c:pt idx="21">
                  <c:v>6475.268330795564</c:v>
                </c:pt>
                <c:pt idx="22">
                  <c:v>5045.29123124748</c:v>
                </c:pt>
                <c:pt idx="23">
                  <c:v>6635.953833446506</c:v>
                </c:pt>
                <c:pt idx="24">
                  <c:v>6711.2494655277897</c:v>
                </c:pt>
                <c:pt idx="25">
                  <c:v>6774.871936723378</c:v>
                </c:pt>
                <c:pt idx="26">
                  <c:v>6661.1873804767702</c:v>
                </c:pt>
                <c:pt idx="27">
                  <c:v>7114.9050933668232</c:v>
                </c:pt>
                <c:pt idx="28">
                  <c:v>7200.7865615536584</c:v>
                </c:pt>
                <c:pt idx="29">
                  <c:v>7277.678154063904</c:v>
                </c:pt>
                <c:pt idx="30">
                  <c:v>7326.035300514739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921-44AA-8415-7AFB1A3A03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43522944"/>
        <c:axId val="243602560"/>
      </c:barChart>
      <c:catAx>
        <c:axId val="2435229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/>
          <a:lstStyle/>
          <a:p>
            <a:pPr>
              <a:defRPr/>
            </a:pPr>
            <a:endParaRPr lang="cs-CZ"/>
          </a:p>
        </c:txPr>
        <c:crossAx val="243602560"/>
        <c:crosses val="autoZero"/>
        <c:auto val="1"/>
        <c:lblAlgn val="ctr"/>
        <c:lblOffset val="100"/>
        <c:noMultiLvlLbl val="0"/>
      </c:catAx>
      <c:valAx>
        <c:axId val="243602560"/>
        <c:scaling>
          <c:orientation val="minMax"/>
        </c:scaling>
        <c:delete val="0"/>
        <c:axPos val="l"/>
        <c:majorGridlines/>
        <c:numFmt formatCode="General" sourceLinked="0"/>
        <c:majorTickMark val="out"/>
        <c:minorTickMark val="none"/>
        <c:tickLblPos val="nextTo"/>
        <c:crossAx val="24352294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Kumulace salda CF</a:t>
            </a:r>
            <a:r>
              <a:rPr lang="cs-CZ"/>
              <a:t> </a:t>
            </a:r>
            <a:r>
              <a:rPr lang="en-US"/>
              <a:t>[</a:t>
            </a:r>
            <a:r>
              <a:rPr lang="cs-CZ"/>
              <a:t>mil. Kč</a:t>
            </a:r>
            <a:r>
              <a:rPr lang="en-US"/>
              <a:t>]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13"/>
          <c:order val="0"/>
          <c:tx>
            <c:strRef>
              <c:f>'scénář OZE + EDU'!$B$113</c:f>
              <c:strCache>
                <c:ptCount val="1"/>
                <c:pt idx="0">
                  <c:v>Kumulace salda CF</c:v>
                </c:pt>
              </c:strCache>
            </c:strRef>
          </c:tx>
          <c:cat>
            <c:numRef>
              <c:f>'scénář OZE + EDU'!$D$97:$AL$97</c:f>
              <c:numCache>
                <c:formatCode>General</c:formatCode>
                <c:ptCount val="35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  <c:pt idx="3">
                  <c:v>2025</c:v>
                </c:pt>
                <c:pt idx="4">
                  <c:v>2026</c:v>
                </c:pt>
                <c:pt idx="5">
                  <c:v>2027</c:v>
                </c:pt>
                <c:pt idx="6">
                  <c:v>2028</c:v>
                </c:pt>
                <c:pt idx="7">
                  <c:v>2029</c:v>
                </c:pt>
                <c:pt idx="8">
                  <c:v>2030</c:v>
                </c:pt>
                <c:pt idx="9">
                  <c:v>2031</c:v>
                </c:pt>
                <c:pt idx="10">
                  <c:v>2032</c:v>
                </c:pt>
                <c:pt idx="11">
                  <c:v>2033</c:v>
                </c:pt>
                <c:pt idx="12">
                  <c:v>2034</c:v>
                </c:pt>
                <c:pt idx="13">
                  <c:v>2035</c:v>
                </c:pt>
                <c:pt idx="14">
                  <c:v>2036</c:v>
                </c:pt>
                <c:pt idx="15">
                  <c:v>2037</c:v>
                </c:pt>
                <c:pt idx="16">
                  <c:v>2038</c:v>
                </c:pt>
                <c:pt idx="17">
                  <c:v>2039</c:v>
                </c:pt>
                <c:pt idx="18">
                  <c:v>2040</c:v>
                </c:pt>
                <c:pt idx="19">
                  <c:v>2041</c:v>
                </c:pt>
                <c:pt idx="20">
                  <c:v>2042</c:v>
                </c:pt>
                <c:pt idx="21">
                  <c:v>2043</c:v>
                </c:pt>
                <c:pt idx="22">
                  <c:v>2044</c:v>
                </c:pt>
                <c:pt idx="23">
                  <c:v>2045</c:v>
                </c:pt>
                <c:pt idx="24">
                  <c:v>2046</c:v>
                </c:pt>
                <c:pt idx="25">
                  <c:v>2047</c:v>
                </c:pt>
                <c:pt idx="26">
                  <c:v>2048</c:v>
                </c:pt>
                <c:pt idx="27">
                  <c:v>2049</c:v>
                </c:pt>
                <c:pt idx="28">
                  <c:v>2050</c:v>
                </c:pt>
                <c:pt idx="29">
                  <c:v>2051</c:v>
                </c:pt>
                <c:pt idx="30">
                  <c:v>2052</c:v>
                </c:pt>
              </c:numCache>
            </c:numRef>
          </c:cat>
          <c:val>
            <c:numRef>
              <c:f>'scénář OZE + EDU'!$C$113:$AL$113</c:f>
              <c:numCache>
                <c:formatCode>#,##0</c:formatCode>
                <c:ptCount val="36"/>
                <c:pt idx="0" formatCode="General">
                  <c:v>0</c:v>
                </c:pt>
                <c:pt idx="1">
                  <c:v>-1033.1398029683321</c:v>
                </c:pt>
                <c:pt idx="2">
                  <c:v>-664.44877296651225</c:v>
                </c:pt>
                <c:pt idx="3">
                  <c:v>873.78553574680086</c:v>
                </c:pt>
                <c:pt idx="4">
                  <c:v>1902.9489934058145</c:v>
                </c:pt>
                <c:pt idx="5">
                  <c:v>2351.6238487438068</c:v>
                </c:pt>
                <c:pt idx="6">
                  <c:v>1117.1317372459771</c:v>
                </c:pt>
                <c:pt idx="7">
                  <c:v>-1120.0433977116732</c:v>
                </c:pt>
                <c:pt idx="8">
                  <c:v>431.81677572907006</c:v>
                </c:pt>
                <c:pt idx="9">
                  <c:v>5165.027366602656</c:v>
                </c:pt>
                <c:pt idx="10">
                  <c:v>9859.6941792944326</c:v>
                </c:pt>
                <c:pt idx="11">
                  <c:v>15084.147577833719</c:v>
                </c:pt>
                <c:pt idx="12">
                  <c:v>20640.645655270986</c:v>
                </c:pt>
                <c:pt idx="13">
                  <c:v>26298.601821472588</c:v>
                </c:pt>
                <c:pt idx="14">
                  <c:v>32085.282033808719</c:v>
                </c:pt>
                <c:pt idx="15">
                  <c:v>37888.94239589457</c:v>
                </c:pt>
                <c:pt idx="16">
                  <c:v>43874.937443707211</c:v>
                </c:pt>
                <c:pt idx="17">
                  <c:v>50013.207668864787</c:v>
                </c:pt>
                <c:pt idx="18">
                  <c:v>56211.231609951712</c:v>
                </c:pt>
                <c:pt idx="19">
                  <c:v>62489.61247658074</c:v>
                </c:pt>
                <c:pt idx="20">
                  <c:v>68657.761216510669</c:v>
                </c:pt>
                <c:pt idx="21">
                  <c:v>74860.450783051056</c:v>
                </c:pt>
                <c:pt idx="22">
                  <c:v>81461.507806968322</c:v>
                </c:pt>
                <c:pt idx="23">
                  <c:v>86630.113080081559</c:v>
                </c:pt>
                <c:pt idx="24">
                  <c:v>93386.803284412119</c:v>
                </c:pt>
                <c:pt idx="25">
                  <c:v>100216.09759333113</c:v>
                </c:pt>
                <c:pt idx="26">
                  <c:v>107106.20945272769</c:v>
                </c:pt>
                <c:pt idx="27">
                  <c:v>113879.72339049015</c:v>
                </c:pt>
                <c:pt idx="28">
                  <c:v>121103.9361309541</c:v>
                </c:pt>
                <c:pt idx="29">
                  <c:v>128410.90682287946</c:v>
                </c:pt>
                <c:pt idx="30">
                  <c:v>135791.65804607447</c:v>
                </c:pt>
                <c:pt idx="31">
                  <c:v>143217.66748181431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1A5-42BB-B9D1-D56D155225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42943104"/>
        <c:axId val="242944640"/>
      </c:lineChart>
      <c:catAx>
        <c:axId val="242943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/>
            </a:pPr>
            <a:endParaRPr lang="cs-CZ"/>
          </a:p>
        </c:txPr>
        <c:crossAx val="242944640"/>
        <c:crosses val="autoZero"/>
        <c:auto val="1"/>
        <c:lblAlgn val="ctr"/>
        <c:lblOffset val="100"/>
        <c:noMultiLvlLbl val="0"/>
      </c:catAx>
      <c:valAx>
        <c:axId val="2429446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4294310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Saldo CF</a:t>
            </a:r>
            <a:r>
              <a:rPr lang="cs-CZ" sz="1800" b="1" i="0" u="none" strike="noStrike" baseline="0">
                <a:effectLst/>
              </a:rPr>
              <a:t> </a:t>
            </a:r>
            <a:r>
              <a:rPr lang="en-US" sz="1800" b="1" i="0" u="none" strike="noStrike" baseline="0">
                <a:effectLst/>
              </a:rPr>
              <a:t>[</a:t>
            </a:r>
            <a:r>
              <a:rPr lang="cs-CZ" sz="1800" b="1" i="0" u="none" strike="noStrike" baseline="0">
                <a:effectLst/>
              </a:rPr>
              <a:t>mil. Kč</a:t>
            </a:r>
            <a:r>
              <a:rPr lang="en-US" sz="1800" b="1" i="0" u="none" strike="noStrike" baseline="0">
                <a:effectLst/>
              </a:rPr>
              <a:t>]</a:t>
            </a:r>
            <a:endParaRPr lang="en-US"/>
          </a:p>
        </c:rich>
      </c:tx>
      <c:overlay val="0"/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v>Saldo CF</c:v>
          </c:tx>
          <c:invertIfNegative val="0"/>
          <c:cat>
            <c:numRef>
              <c:f>'scénář OZE + EDU'!$D$97:$AL$97</c:f>
              <c:numCache>
                <c:formatCode>General</c:formatCode>
                <c:ptCount val="35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  <c:pt idx="3">
                  <c:v>2025</c:v>
                </c:pt>
                <c:pt idx="4">
                  <c:v>2026</c:v>
                </c:pt>
                <c:pt idx="5">
                  <c:v>2027</c:v>
                </c:pt>
                <c:pt idx="6">
                  <c:v>2028</c:v>
                </c:pt>
                <c:pt idx="7">
                  <c:v>2029</c:v>
                </c:pt>
                <c:pt idx="8">
                  <c:v>2030</c:v>
                </c:pt>
                <c:pt idx="9">
                  <c:v>2031</c:v>
                </c:pt>
                <c:pt idx="10">
                  <c:v>2032</c:v>
                </c:pt>
                <c:pt idx="11">
                  <c:v>2033</c:v>
                </c:pt>
                <c:pt idx="12">
                  <c:v>2034</c:v>
                </c:pt>
                <c:pt idx="13">
                  <c:v>2035</c:v>
                </c:pt>
                <c:pt idx="14">
                  <c:v>2036</c:v>
                </c:pt>
                <c:pt idx="15">
                  <c:v>2037</c:v>
                </c:pt>
                <c:pt idx="16">
                  <c:v>2038</c:v>
                </c:pt>
                <c:pt idx="17">
                  <c:v>2039</c:v>
                </c:pt>
                <c:pt idx="18">
                  <c:v>2040</c:v>
                </c:pt>
                <c:pt idx="19">
                  <c:v>2041</c:v>
                </c:pt>
                <c:pt idx="20">
                  <c:v>2042</c:v>
                </c:pt>
                <c:pt idx="21">
                  <c:v>2043</c:v>
                </c:pt>
                <c:pt idx="22">
                  <c:v>2044</c:v>
                </c:pt>
                <c:pt idx="23">
                  <c:v>2045</c:v>
                </c:pt>
                <c:pt idx="24">
                  <c:v>2046</c:v>
                </c:pt>
                <c:pt idx="25">
                  <c:v>2047</c:v>
                </c:pt>
                <c:pt idx="26">
                  <c:v>2048</c:v>
                </c:pt>
                <c:pt idx="27">
                  <c:v>2049</c:v>
                </c:pt>
                <c:pt idx="28">
                  <c:v>2050</c:v>
                </c:pt>
                <c:pt idx="29">
                  <c:v>2051</c:v>
                </c:pt>
                <c:pt idx="30">
                  <c:v>2052</c:v>
                </c:pt>
              </c:numCache>
            </c:numRef>
          </c:cat>
          <c:val>
            <c:numRef>
              <c:f>'scénář OZE + EDU'!$D$112:$AL$112</c:f>
              <c:numCache>
                <c:formatCode>#,##0</c:formatCode>
                <c:ptCount val="35"/>
                <c:pt idx="0">
                  <c:v>-1033.1398029683321</c:v>
                </c:pt>
                <c:pt idx="1">
                  <c:v>368.69103000181985</c:v>
                </c:pt>
                <c:pt idx="2">
                  <c:v>1538.2343087133131</c:v>
                </c:pt>
                <c:pt idx="3">
                  <c:v>1029.1634576590136</c:v>
                </c:pt>
                <c:pt idx="4">
                  <c:v>448.67485533799237</c:v>
                </c:pt>
                <c:pt idx="5">
                  <c:v>-1234.4921114978297</c:v>
                </c:pt>
                <c:pt idx="6">
                  <c:v>-2237.1751349576502</c:v>
                </c:pt>
                <c:pt idx="7">
                  <c:v>1551.8601734407432</c:v>
                </c:pt>
                <c:pt idx="8">
                  <c:v>4733.2105908735857</c:v>
                </c:pt>
                <c:pt idx="9">
                  <c:v>4694.6668126917766</c:v>
                </c:pt>
                <c:pt idx="10">
                  <c:v>5224.4533985392864</c:v>
                </c:pt>
                <c:pt idx="11">
                  <c:v>5556.4980774372652</c:v>
                </c:pt>
                <c:pt idx="12">
                  <c:v>5657.9561662016013</c:v>
                </c:pt>
                <c:pt idx="13">
                  <c:v>5786.6802123361285</c:v>
                </c:pt>
                <c:pt idx="14">
                  <c:v>5803.6603620858541</c:v>
                </c:pt>
                <c:pt idx="15">
                  <c:v>5985.9950478126439</c:v>
                </c:pt>
                <c:pt idx="16">
                  <c:v>6138.2702251575729</c:v>
                </c:pt>
                <c:pt idx="17">
                  <c:v>6198.0239410869235</c:v>
                </c:pt>
                <c:pt idx="18">
                  <c:v>6278.3808666290297</c:v>
                </c:pt>
                <c:pt idx="19">
                  <c:v>6168.148739929934</c:v>
                </c:pt>
                <c:pt idx="20">
                  <c:v>6202.6895665403799</c:v>
                </c:pt>
                <c:pt idx="21">
                  <c:v>6601.0570239172612</c:v>
                </c:pt>
                <c:pt idx="22">
                  <c:v>5168.6052731132295</c:v>
                </c:pt>
                <c:pt idx="23">
                  <c:v>6756.6902043305627</c:v>
                </c:pt>
                <c:pt idx="24">
                  <c:v>6829.2943089190148</c:v>
                </c:pt>
                <c:pt idx="25">
                  <c:v>6890.1118593965684</c:v>
                </c:pt>
                <c:pt idx="26">
                  <c:v>6773.5139377624528</c:v>
                </c:pt>
                <c:pt idx="27">
                  <c:v>7224.2127404639459</c:v>
                </c:pt>
                <c:pt idx="28">
                  <c:v>7306.9706919253649</c:v>
                </c:pt>
                <c:pt idx="29">
                  <c:v>7380.7512231950041</c:v>
                </c:pt>
                <c:pt idx="30">
                  <c:v>7426.0094357398275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101-4907-B66F-ACE8870FC7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29248000"/>
        <c:axId val="242963200"/>
      </c:barChart>
      <c:catAx>
        <c:axId val="2292480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/>
          <a:lstStyle/>
          <a:p>
            <a:pPr>
              <a:defRPr/>
            </a:pPr>
            <a:endParaRPr lang="cs-CZ"/>
          </a:p>
        </c:txPr>
        <c:crossAx val="242963200"/>
        <c:crosses val="autoZero"/>
        <c:auto val="1"/>
        <c:lblAlgn val="ctr"/>
        <c:lblOffset val="100"/>
        <c:noMultiLvlLbl val="0"/>
      </c:catAx>
      <c:valAx>
        <c:axId val="242963200"/>
        <c:scaling>
          <c:orientation val="minMax"/>
        </c:scaling>
        <c:delete val="0"/>
        <c:axPos val="l"/>
        <c:majorGridlines/>
        <c:numFmt formatCode="General" sourceLinked="0"/>
        <c:majorTickMark val="out"/>
        <c:minorTickMark val="none"/>
        <c:tickLblPos val="nextTo"/>
        <c:crossAx val="22924800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Kumulace salda CF</a:t>
            </a:r>
            <a:r>
              <a:rPr lang="cs-CZ"/>
              <a:t> </a:t>
            </a:r>
            <a:r>
              <a:rPr lang="en-US"/>
              <a:t>[</a:t>
            </a:r>
            <a:r>
              <a:rPr lang="cs-CZ"/>
              <a:t>mil. Kč</a:t>
            </a:r>
            <a:r>
              <a:rPr lang="en-US"/>
              <a:t>]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13"/>
          <c:order val="0"/>
          <c:tx>
            <c:strRef>
              <c:f>'scénář OZE + EDU'!$B$113</c:f>
              <c:strCache>
                <c:ptCount val="1"/>
                <c:pt idx="0">
                  <c:v>Kumulace salda CF</c:v>
                </c:pt>
              </c:strCache>
            </c:strRef>
          </c:tx>
          <c:cat>
            <c:numRef>
              <c:f>'scénář OZE + EDU'!$D$97:$AH$97</c:f>
              <c:numCache>
                <c:formatCode>General</c:formatCode>
                <c:ptCount val="31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  <c:pt idx="3">
                  <c:v>2025</c:v>
                </c:pt>
                <c:pt idx="4">
                  <c:v>2026</c:v>
                </c:pt>
                <c:pt idx="5">
                  <c:v>2027</c:v>
                </c:pt>
                <c:pt idx="6">
                  <c:v>2028</c:v>
                </c:pt>
                <c:pt idx="7">
                  <c:v>2029</c:v>
                </c:pt>
                <c:pt idx="8">
                  <c:v>2030</c:v>
                </c:pt>
                <c:pt idx="9">
                  <c:v>2031</c:v>
                </c:pt>
                <c:pt idx="10">
                  <c:v>2032</c:v>
                </c:pt>
                <c:pt idx="11">
                  <c:v>2033</c:v>
                </c:pt>
                <c:pt idx="12">
                  <c:v>2034</c:v>
                </c:pt>
                <c:pt idx="13">
                  <c:v>2035</c:v>
                </c:pt>
                <c:pt idx="14">
                  <c:v>2036</c:v>
                </c:pt>
                <c:pt idx="15">
                  <c:v>2037</c:v>
                </c:pt>
                <c:pt idx="16">
                  <c:v>2038</c:v>
                </c:pt>
                <c:pt idx="17">
                  <c:v>2039</c:v>
                </c:pt>
                <c:pt idx="18">
                  <c:v>2040</c:v>
                </c:pt>
                <c:pt idx="19">
                  <c:v>2041</c:v>
                </c:pt>
                <c:pt idx="20">
                  <c:v>2042</c:v>
                </c:pt>
                <c:pt idx="21">
                  <c:v>2043</c:v>
                </c:pt>
                <c:pt idx="22">
                  <c:v>2044</c:v>
                </c:pt>
                <c:pt idx="23">
                  <c:v>2045</c:v>
                </c:pt>
                <c:pt idx="24">
                  <c:v>2046</c:v>
                </c:pt>
                <c:pt idx="25">
                  <c:v>2047</c:v>
                </c:pt>
                <c:pt idx="26">
                  <c:v>2048</c:v>
                </c:pt>
                <c:pt idx="27">
                  <c:v>2049</c:v>
                </c:pt>
                <c:pt idx="28">
                  <c:v>2050</c:v>
                </c:pt>
                <c:pt idx="29">
                  <c:v>2051</c:v>
                </c:pt>
                <c:pt idx="30">
                  <c:v>2052</c:v>
                </c:pt>
              </c:numCache>
            </c:numRef>
          </c:cat>
          <c:val>
            <c:numRef>
              <c:f>'scénář OZE + EDU'!$C$113:$AH$113</c:f>
              <c:numCache>
                <c:formatCode>#,##0</c:formatCode>
                <c:ptCount val="32"/>
                <c:pt idx="0" formatCode="General">
                  <c:v>0</c:v>
                </c:pt>
                <c:pt idx="1">
                  <c:v>-1033.1398029683321</c:v>
                </c:pt>
                <c:pt idx="2">
                  <c:v>-664.44877296651225</c:v>
                </c:pt>
                <c:pt idx="3">
                  <c:v>873.78553574680086</c:v>
                </c:pt>
                <c:pt idx="4">
                  <c:v>1902.9489934058145</c:v>
                </c:pt>
                <c:pt idx="5">
                  <c:v>2351.6238487438068</c:v>
                </c:pt>
                <c:pt idx="6">
                  <c:v>1117.1317372459771</c:v>
                </c:pt>
                <c:pt idx="7">
                  <c:v>-1120.0433977116732</c:v>
                </c:pt>
                <c:pt idx="8">
                  <c:v>431.81677572907006</c:v>
                </c:pt>
                <c:pt idx="9">
                  <c:v>5165.027366602656</c:v>
                </c:pt>
                <c:pt idx="10">
                  <c:v>9859.6941792944326</c:v>
                </c:pt>
                <c:pt idx="11">
                  <c:v>15084.147577833719</c:v>
                </c:pt>
                <c:pt idx="12">
                  <c:v>20640.645655270986</c:v>
                </c:pt>
                <c:pt idx="13">
                  <c:v>26298.601821472588</c:v>
                </c:pt>
                <c:pt idx="14">
                  <c:v>32085.282033808719</c:v>
                </c:pt>
                <c:pt idx="15">
                  <c:v>37888.94239589457</c:v>
                </c:pt>
                <c:pt idx="16">
                  <c:v>43874.937443707211</c:v>
                </c:pt>
                <c:pt idx="17">
                  <c:v>50013.207668864787</c:v>
                </c:pt>
                <c:pt idx="18">
                  <c:v>56211.231609951712</c:v>
                </c:pt>
                <c:pt idx="19">
                  <c:v>62489.61247658074</c:v>
                </c:pt>
                <c:pt idx="20">
                  <c:v>68657.761216510669</c:v>
                </c:pt>
                <c:pt idx="21">
                  <c:v>74860.450783051056</c:v>
                </c:pt>
                <c:pt idx="22">
                  <c:v>81461.507806968322</c:v>
                </c:pt>
                <c:pt idx="23">
                  <c:v>86630.113080081559</c:v>
                </c:pt>
                <c:pt idx="24">
                  <c:v>93386.803284412119</c:v>
                </c:pt>
                <c:pt idx="25">
                  <c:v>100216.09759333113</c:v>
                </c:pt>
                <c:pt idx="26">
                  <c:v>107106.20945272769</c:v>
                </c:pt>
                <c:pt idx="27">
                  <c:v>113879.72339049015</c:v>
                </c:pt>
                <c:pt idx="28">
                  <c:v>121103.9361309541</c:v>
                </c:pt>
                <c:pt idx="29">
                  <c:v>128410.90682287946</c:v>
                </c:pt>
                <c:pt idx="30">
                  <c:v>135791.65804607447</c:v>
                </c:pt>
                <c:pt idx="31">
                  <c:v>143217.66748181431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AD5-4831-AA96-0A9410F5FB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43267456"/>
        <c:axId val="243268992"/>
      </c:lineChart>
      <c:catAx>
        <c:axId val="2432674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/>
          <a:lstStyle/>
          <a:p>
            <a:pPr>
              <a:defRPr/>
            </a:pPr>
            <a:endParaRPr lang="cs-CZ"/>
          </a:p>
        </c:txPr>
        <c:crossAx val="243268992"/>
        <c:crosses val="autoZero"/>
        <c:auto val="1"/>
        <c:lblAlgn val="ctr"/>
        <c:lblOffset val="100"/>
        <c:noMultiLvlLbl val="0"/>
      </c:catAx>
      <c:valAx>
        <c:axId val="2432689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4326745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Saldo CF</a:t>
            </a:r>
            <a:r>
              <a:rPr lang="cs-CZ" sz="1800" b="1" i="0" u="none" strike="noStrike" baseline="0">
                <a:effectLst/>
              </a:rPr>
              <a:t> </a:t>
            </a:r>
            <a:r>
              <a:rPr lang="en-US" sz="1800" b="1" i="0" u="none" strike="noStrike" baseline="0">
                <a:effectLst/>
              </a:rPr>
              <a:t>[</a:t>
            </a:r>
            <a:r>
              <a:rPr lang="cs-CZ" sz="1800" b="1" i="0" u="none" strike="noStrike" baseline="0">
                <a:effectLst/>
              </a:rPr>
              <a:t>mil. Kč</a:t>
            </a:r>
            <a:r>
              <a:rPr lang="en-US" sz="1800" b="1" i="0" u="none" strike="noStrike" baseline="0">
                <a:effectLst/>
              </a:rPr>
              <a:t>]</a:t>
            </a:r>
            <a:endParaRPr lang="en-US"/>
          </a:p>
        </c:rich>
      </c:tx>
      <c:overlay val="0"/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'scénář OZE + EDU'!$B$112</c:f>
              <c:strCache>
                <c:ptCount val="1"/>
                <c:pt idx="0">
                  <c:v>Saldo CF</c:v>
                </c:pt>
              </c:strCache>
            </c:strRef>
          </c:tx>
          <c:invertIfNegative val="0"/>
          <c:cat>
            <c:numRef>
              <c:f>'scénář OZE + EDU'!$D$97:$AL$97</c:f>
              <c:numCache>
                <c:formatCode>General</c:formatCode>
                <c:ptCount val="35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  <c:pt idx="3">
                  <c:v>2025</c:v>
                </c:pt>
                <c:pt idx="4">
                  <c:v>2026</c:v>
                </c:pt>
                <c:pt idx="5">
                  <c:v>2027</c:v>
                </c:pt>
                <c:pt idx="6">
                  <c:v>2028</c:v>
                </c:pt>
                <c:pt idx="7">
                  <c:v>2029</c:v>
                </c:pt>
                <c:pt idx="8">
                  <c:v>2030</c:v>
                </c:pt>
                <c:pt idx="9">
                  <c:v>2031</c:v>
                </c:pt>
                <c:pt idx="10">
                  <c:v>2032</c:v>
                </c:pt>
                <c:pt idx="11">
                  <c:v>2033</c:v>
                </c:pt>
                <c:pt idx="12">
                  <c:v>2034</c:v>
                </c:pt>
                <c:pt idx="13">
                  <c:v>2035</c:v>
                </c:pt>
                <c:pt idx="14">
                  <c:v>2036</c:v>
                </c:pt>
                <c:pt idx="15">
                  <c:v>2037</c:v>
                </c:pt>
                <c:pt idx="16">
                  <c:v>2038</c:v>
                </c:pt>
                <c:pt idx="17">
                  <c:v>2039</c:v>
                </c:pt>
                <c:pt idx="18">
                  <c:v>2040</c:v>
                </c:pt>
                <c:pt idx="19">
                  <c:v>2041</c:v>
                </c:pt>
                <c:pt idx="20">
                  <c:v>2042</c:v>
                </c:pt>
                <c:pt idx="21">
                  <c:v>2043</c:v>
                </c:pt>
                <c:pt idx="22">
                  <c:v>2044</c:v>
                </c:pt>
                <c:pt idx="23">
                  <c:v>2045</c:v>
                </c:pt>
                <c:pt idx="24">
                  <c:v>2046</c:v>
                </c:pt>
                <c:pt idx="25">
                  <c:v>2047</c:v>
                </c:pt>
                <c:pt idx="26">
                  <c:v>2048</c:v>
                </c:pt>
                <c:pt idx="27">
                  <c:v>2049</c:v>
                </c:pt>
                <c:pt idx="28">
                  <c:v>2050</c:v>
                </c:pt>
                <c:pt idx="29">
                  <c:v>2051</c:v>
                </c:pt>
                <c:pt idx="30">
                  <c:v>2052</c:v>
                </c:pt>
              </c:numCache>
            </c:numRef>
          </c:cat>
          <c:val>
            <c:numRef>
              <c:f>'scénář OZE + EDU'!$D$112:$AL$112</c:f>
              <c:numCache>
                <c:formatCode>#,##0</c:formatCode>
                <c:ptCount val="35"/>
                <c:pt idx="0">
                  <c:v>-1033.1398029683321</c:v>
                </c:pt>
                <c:pt idx="1">
                  <c:v>368.69103000181985</c:v>
                </c:pt>
                <c:pt idx="2">
                  <c:v>1538.2343087133131</c:v>
                </c:pt>
                <c:pt idx="3">
                  <c:v>1029.1634576590136</c:v>
                </c:pt>
                <c:pt idx="4">
                  <c:v>448.67485533799237</c:v>
                </c:pt>
                <c:pt idx="5">
                  <c:v>-1234.4921114978297</c:v>
                </c:pt>
                <c:pt idx="6">
                  <c:v>-2237.1751349576502</c:v>
                </c:pt>
                <c:pt idx="7">
                  <c:v>1551.8601734407432</c:v>
                </c:pt>
                <c:pt idx="8">
                  <c:v>4733.2105908735857</c:v>
                </c:pt>
                <c:pt idx="9">
                  <c:v>4694.6668126917766</c:v>
                </c:pt>
                <c:pt idx="10">
                  <c:v>5224.4533985392864</c:v>
                </c:pt>
                <c:pt idx="11">
                  <c:v>5556.4980774372652</c:v>
                </c:pt>
                <c:pt idx="12">
                  <c:v>5657.9561662016013</c:v>
                </c:pt>
                <c:pt idx="13">
                  <c:v>5786.6802123361285</c:v>
                </c:pt>
                <c:pt idx="14">
                  <c:v>5803.6603620858541</c:v>
                </c:pt>
                <c:pt idx="15">
                  <c:v>5985.9950478126439</c:v>
                </c:pt>
                <c:pt idx="16">
                  <c:v>6138.2702251575729</c:v>
                </c:pt>
                <c:pt idx="17">
                  <c:v>6198.0239410869235</c:v>
                </c:pt>
                <c:pt idx="18">
                  <c:v>6278.3808666290297</c:v>
                </c:pt>
                <c:pt idx="19">
                  <c:v>6168.148739929934</c:v>
                </c:pt>
                <c:pt idx="20">
                  <c:v>6202.6895665403799</c:v>
                </c:pt>
                <c:pt idx="21">
                  <c:v>6601.0570239172612</c:v>
                </c:pt>
                <c:pt idx="22">
                  <c:v>5168.6052731132295</c:v>
                </c:pt>
                <c:pt idx="23">
                  <c:v>6756.6902043305627</c:v>
                </c:pt>
                <c:pt idx="24">
                  <c:v>6829.2943089190148</c:v>
                </c:pt>
                <c:pt idx="25">
                  <c:v>6890.1118593965684</c:v>
                </c:pt>
                <c:pt idx="26">
                  <c:v>6773.5139377624528</c:v>
                </c:pt>
                <c:pt idx="27">
                  <c:v>7224.2127404639459</c:v>
                </c:pt>
                <c:pt idx="28">
                  <c:v>7306.9706919253649</c:v>
                </c:pt>
                <c:pt idx="29">
                  <c:v>7380.7512231950041</c:v>
                </c:pt>
                <c:pt idx="30">
                  <c:v>7426.0094357398275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0C2-430A-B988-2549D7B196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43522944"/>
        <c:axId val="243602560"/>
      </c:barChart>
      <c:catAx>
        <c:axId val="2435229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/>
          <a:lstStyle/>
          <a:p>
            <a:pPr>
              <a:defRPr/>
            </a:pPr>
            <a:endParaRPr lang="cs-CZ"/>
          </a:p>
        </c:txPr>
        <c:crossAx val="243602560"/>
        <c:crosses val="autoZero"/>
        <c:auto val="1"/>
        <c:lblAlgn val="ctr"/>
        <c:lblOffset val="100"/>
        <c:noMultiLvlLbl val="0"/>
      </c:catAx>
      <c:valAx>
        <c:axId val="243602560"/>
        <c:scaling>
          <c:orientation val="minMax"/>
        </c:scaling>
        <c:delete val="0"/>
        <c:axPos val="l"/>
        <c:majorGridlines/>
        <c:numFmt formatCode="General" sourceLinked="0"/>
        <c:majorTickMark val="out"/>
        <c:minorTickMark val="none"/>
        <c:tickLblPos val="nextTo"/>
        <c:crossAx val="24352294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cs-CZ"/>
              <a:t>Porovnání scénářů</a:t>
            </a:r>
            <a:r>
              <a:rPr lang="cs-CZ" baseline="0"/>
              <a:t>  OZE + ZP / OZE + EDU</a:t>
            </a:r>
            <a:endParaRPr lang="en-US"/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ekon.srovnání!$E$29</c:f>
              <c:strCache>
                <c:ptCount val="1"/>
                <c:pt idx="0">
                  <c:v>výše investic - var. OZE + ZP[mil. Kč]</c:v>
                </c:pt>
              </c:strCache>
            </c:strRef>
          </c:tx>
          <c:spPr>
            <a:solidFill>
              <a:srgbClr val="0070C0"/>
            </a:solidFill>
            <a:ln w="9525">
              <a:solidFill>
                <a:srgbClr val="0070C0"/>
              </a:solidFill>
            </a:ln>
            <a:effectLst/>
          </c:spPr>
          <c:invertIfNegative val="0"/>
          <c:cat>
            <c:numRef>
              <c:f>ekon.srovnání!$F$28:$L$28</c:f>
              <c:numCache>
                <c:formatCode>General</c:formatCode>
                <c:ptCount val="7"/>
                <c:pt idx="0">
                  <c:v>2022</c:v>
                </c:pt>
                <c:pt idx="1">
                  <c:v>2027</c:v>
                </c:pt>
                <c:pt idx="2">
                  <c:v>2032</c:v>
                </c:pt>
                <c:pt idx="3">
                  <c:v>2037</c:v>
                </c:pt>
                <c:pt idx="4">
                  <c:v>2042</c:v>
                </c:pt>
                <c:pt idx="5">
                  <c:v>2047</c:v>
                </c:pt>
                <c:pt idx="6">
                  <c:v>2052</c:v>
                </c:pt>
              </c:numCache>
            </c:numRef>
          </c:cat>
          <c:val>
            <c:numRef>
              <c:f>ekon.srovnání!$F$29:$L$29</c:f>
              <c:numCache>
                <c:formatCode>#,##0</c:formatCode>
                <c:ptCount val="7"/>
                <c:pt idx="0">
                  <c:v>2103.1824198139393</c:v>
                </c:pt>
                <c:pt idx="1">
                  <c:v>2399.3286831581263</c:v>
                </c:pt>
                <c:pt idx="2">
                  <c:v>1264.1443105769019</c:v>
                </c:pt>
                <c:pt idx="3">
                  <c:v>1156.1036163385957</c:v>
                </c:pt>
                <c:pt idx="4">
                  <c:v>3587.9480975377296</c:v>
                </c:pt>
                <c:pt idx="5">
                  <c:v>1163.5706692148958</c:v>
                </c:pt>
                <c:pt idx="6">
                  <c:v>1043.2242239293471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40D-4591-B67E-19FC9FB6DDF7}"/>
            </c:ext>
          </c:extLst>
        </c:ser>
        <c:ser>
          <c:idx val="2"/>
          <c:order val="2"/>
          <c:tx>
            <c:strRef>
              <c:f>ekon.srovnání!$E$31</c:f>
              <c:strCache>
                <c:ptCount val="1"/>
                <c:pt idx="0">
                  <c:v>výše investic - var. OZE + EDU [mil. Kč]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rgbClr val="92D050"/>
              </a:solidFill>
            </a:ln>
            <a:effectLst/>
          </c:spPr>
          <c:invertIfNegative val="0"/>
          <c:cat>
            <c:numRef>
              <c:f>ekon.srovnání!$F$28:$L$28</c:f>
              <c:numCache>
                <c:formatCode>General</c:formatCode>
                <c:ptCount val="7"/>
                <c:pt idx="0">
                  <c:v>2022</c:v>
                </c:pt>
                <c:pt idx="1">
                  <c:v>2027</c:v>
                </c:pt>
                <c:pt idx="2">
                  <c:v>2032</c:v>
                </c:pt>
                <c:pt idx="3">
                  <c:v>2037</c:v>
                </c:pt>
                <c:pt idx="4">
                  <c:v>2042</c:v>
                </c:pt>
                <c:pt idx="5">
                  <c:v>2047</c:v>
                </c:pt>
                <c:pt idx="6">
                  <c:v>2052</c:v>
                </c:pt>
              </c:numCache>
            </c:numRef>
          </c:cat>
          <c:val>
            <c:numRef>
              <c:f>ekon.srovnání!$F$31:$L$31</c:f>
              <c:numCache>
                <c:formatCode>#,##0</c:formatCode>
                <c:ptCount val="7"/>
                <c:pt idx="0">
                  <c:v>2103.1824198139393</c:v>
                </c:pt>
                <c:pt idx="1">
                  <c:v>6738.2026297069015</c:v>
                </c:pt>
                <c:pt idx="2">
                  <c:v>1243.9075306377631</c:v>
                </c:pt>
                <c:pt idx="3">
                  <c:v>1134.8345572408987</c:v>
                </c:pt>
                <c:pt idx="4">
                  <c:v>1381.4539311630183</c:v>
                </c:pt>
                <c:pt idx="5">
                  <c:v>1140.0763959489013</c:v>
                </c:pt>
                <c:pt idx="6">
                  <c:v>1018.5315066069909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40D-4591-B67E-19FC9FB6DD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0"/>
        <c:overlap val="-25"/>
        <c:axId val="244234880"/>
        <c:axId val="244240768"/>
      </c:barChart>
      <c:lineChart>
        <c:grouping val="standard"/>
        <c:varyColors val="0"/>
        <c:ser>
          <c:idx val="1"/>
          <c:order val="1"/>
          <c:tx>
            <c:strRef>
              <c:f>ekon.srovnání!$E$30</c:f>
              <c:strCache>
                <c:ptCount val="1"/>
                <c:pt idx="0">
                  <c:v>kumulace salda CF - var. OZE + ZP [mil. Kč]</c:v>
                </c:pt>
              </c:strCache>
            </c:strRef>
          </c:tx>
          <c:spPr>
            <a:ln w="63500">
              <a:solidFill>
                <a:srgbClr val="00B0F0"/>
              </a:solidFill>
            </a:ln>
            <a:effectLst/>
          </c:spPr>
          <c:marker>
            <c:symbol val="none"/>
          </c:marker>
          <c:cat>
            <c:numRef>
              <c:f>ekon.srovnání!$F$28:$L$28</c:f>
              <c:numCache>
                <c:formatCode>General</c:formatCode>
                <c:ptCount val="7"/>
                <c:pt idx="0">
                  <c:v>2022</c:v>
                </c:pt>
                <c:pt idx="1">
                  <c:v>2027</c:v>
                </c:pt>
                <c:pt idx="2">
                  <c:v>2032</c:v>
                </c:pt>
                <c:pt idx="3">
                  <c:v>2037</c:v>
                </c:pt>
                <c:pt idx="4">
                  <c:v>2042</c:v>
                </c:pt>
                <c:pt idx="5">
                  <c:v>2047</c:v>
                </c:pt>
                <c:pt idx="6">
                  <c:v>2052</c:v>
                </c:pt>
              </c:numCache>
            </c:numRef>
          </c:cat>
          <c:val>
            <c:numRef>
              <c:f>ekon.srovnání!$F$30:$L$30</c:f>
              <c:numCache>
                <c:formatCode>#,##0</c:formatCode>
                <c:ptCount val="7"/>
                <c:pt idx="0">
                  <c:v>-1263.3192086770491</c:v>
                </c:pt>
                <c:pt idx="1">
                  <c:v>5788.0726242863147</c:v>
                </c:pt>
                <c:pt idx="2">
                  <c:v>26958.388172221301</c:v>
                </c:pt>
                <c:pt idx="3">
                  <c:v>55040.933795113699</c:v>
                </c:pt>
                <c:pt idx="4">
                  <c:v>83179.922491207064</c:v>
                </c:pt>
                <c:pt idx="5">
                  <c:v>114822.55728894776</c:v>
                </c:pt>
                <c:pt idx="6">
                  <c:v>150403.14977892366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40D-4591-B67E-19FC9FB6DDF7}"/>
            </c:ext>
          </c:extLst>
        </c:ser>
        <c:ser>
          <c:idx val="3"/>
          <c:order val="3"/>
          <c:tx>
            <c:strRef>
              <c:f>ekon.srovnání!$E$32</c:f>
              <c:strCache>
                <c:ptCount val="1"/>
                <c:pt idx="0">
                  <c:v>kumulace salda CF - var. OZE + EDU [mil. Kč]</c:v>
                </c:pt>
              </c:strCache>
            </c:strRef>
          </c:tx>
          <c:spPr>
            <a:ln w="63500">
              <a:solidFill>
                <a:srgbClr val="00B050"/>
              </a:solidFill>
            </a:ln>
            <a:effectLst/>
          </c:spPr>
          <c:marker>
            <c:symbol val="none"/>
          </c:marker>
          <c:cat>
            <c:numRef>
              <c:f>ekon.srovnání!$F$28:$L$28</c:f>
              <c:numCache>
                <c:formatCode>General</c:formatCode>
                <c:ptCount val="7"/>
                <c:pt idx="0">
                  <c:v>2022</c:v>
                </c:pt>
                <c:pt idx="1">
                  <c:v>2027</c:v>
                </c:pt>
                <c:pt idx="2">
                  <c:v>2032</c:v>
                </c:pt>
                <c:pt idx="3">
                  <c:v>2037</c:v>
                </c:pt>
                <c:pt idx="4">
                  <c:v>2042</c:v>
                </c:pt>
                <c:pt idx="5">
                  <c:v>2047</c:v>
                </c:pt>
                <c:pt idx="6">
                  <c:v>2052</c:v>
                </c:pt>
              </c:numCache>
            </c:numRef>
          </c:cat>
          <c:val>
            <c:numRef>
              <c:f>ekon.srovnání!$F$32:$L$32</c:f>
              <c:numCache>
                <c:formatCode>#,##0</c:formatCode>
                <c:ptCount val="7"/>
                <c:pt idx="0">
                  <c:v>-1033.1398029683321</c:v>
                </c:pt>
                <c:pt idx="1">
                  <c:v>1117.1317372459771</c:v>
                </c:pt>
                <c:pt idx="2">
                  <c:v>15084.147577833719</c:v>
                </c:pt>
                <c:pt idx="3">
                  <c:v>43874.937443707211</c:v>
                </c:pt>
                <c:pt idx="4">
                  <c:v>74860.450783051056</c:v>
                </c:pt>
                <c:pt idx="5">
                  <c:v>107106.20945272769</c:v>
                </c:pt>
                <c:pt idx="6">
                  <c:v>143217.66748181431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040D-4591-B67E-19FC9FB6DD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44243840"/>
        <c:axId val="244242304"/>
      </c:lineChart>
      <c:catAx>
        <c:axId val="2442348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44240768"/>
        <c:crosses val="autoZero"/>
        <c:auto val="1"/>
        <c:lblAlgn val="ctr"/>
        <c:lblOffset val="100"/>
        <c:noMultiLvlLbl val="0"/>
      </c:catAx>
      <c:valAx>
        <c:axId val="244240768"/>
        <c:scaling>
          <c:orientation val="minMax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crossAx val="244234880"/>
        <c:crosses val="autoZero"/>
        <c:crossBetween val="between"/>
      </c:valAx>
      <c:valAx>
        <c:axId val="244242304"/>
        <c:scaling>
          <c:orientation val="minMax"/>
        </c:scaling>
        <c:delete val="0"/>
        <c:axPos val="r"/>
        <c:numFmt formatCode="#,##0" sourceLinked="1"/>
        <c:majorTickMark val="out"/>
        <c:minorTickMark val="none"/>
        <c:tickLblPos val="nextTo"/>
        <c:crossAx val="244243840"/>
        <c:crosses val="max"/>
        <c:crossBetween val="between"/>
      </c:valAx>
      <c:catAx>
        <c:axId val="24424384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244242304"/>
        <c:crosses val="autoZero"/>
        <c:auto val="1"/>
        <c:lblAlgn val="ctr"/>
        <c:lblOffset val="100"/>
        <c:noMultiLvlLbl val="0"/>
      </c:cat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4" Type="http://schemas.openxmlformats.org/officeDocument/2006/relationships/chart" Target="../charts/chart8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6.xml"/><Relationship Id="rId2" Type="http://schemas.openxmlformats.org/officeDocument/2006/relationships/chart" Target="../charts/chart15.xml"/><Relationship Id="rId1" Type="http://schemas.openxmlformats.org/officeDocument/2006/relationships/chart" Target="../charts/chart14.xml"/><Relationship Id="rId4" Type="http://schemas.openxmlformats.org/officeDocument/2006/relationships/chart" Target="../charts/chart1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275167</xdr:colOff>
      <xdr:row>115</xdr:row>
      <xdr:rowOff>6</xdr:rowOff>
    </xdr:from>
    <xdr:to>
      <xdr:col>11</xdr:col>
      <xdr:colOff>613833</xdr:colOff>
      <xdr:row>147</xdr:row>
      <xdr:rowOff>42332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10583</xdr:colOff>
      <xdr:row>115</xdr:row>
      <xdr:rowOff>0</xdr:rowOff>
    </xdr:from>
    <xdr:to>
      <xdr:col>29</xdr:col>
      <xdr:colOff>402166</xdr:colOff>
      <xdr:row>147</xdr:row>
      <xdr:rowOff>42326</xdr:rowOff>
    </xdr:to>
    <xdr:graphicFrame macro="">
      <xdr:nvGraphicFramePr>
        <xdr:cNvPr id="3" name="Graf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275167</xdr:colOff>
      <xdr:row>115</xdr:row>
      <xdr:rowOff>6</xdr:rowOff>
    </xdr:from>
    <xdr:to>
      <xdr:col>11</xdr:col>
      <xdr:colOff>613833</xdr:colOff>
      <xdr:row>147</xdr:row>
      <xdr:rowOff>42332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10583</xdr:colOff>
      <xdr:row>115</xdr:row>
      <xdr:rowOff>0</xdr:rowOff>
    </xdr:from>
    <xdr:to>
      <xdr:col>29</xdr:col>
      <xdr:colOff>402166</xdr:colOff>
      <xdr:row>147</xdr:row>
      <xdr:rowOff>42326</xdr:rowOff>
    </xdr:to>
    <xdr:graphicFrame macro="">
      <xdr:nvGraphicFramePr>
        <xdr:cNvPr id="3" name="Graf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275167</xdr:colOff>
      <xdr:row>115</xdr:row>
      <xdr:rowOff>6</xdr:rowOff>
    </xdr:from>
    <xdr:to>
      <xdr:col>11</xdr:col>
      <xdr:colOff>613833</xdr:colOff>
      <xdr:row>147</xdr:row>
      <xdr:rowOff>42332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10583</xdr:colOff>
      <xdr:row>115</xdr:row>
      <xdr:rowOff>0</xdr:rowOff>
    </xdr:from>
    <xdr:to>
      <xdr:col>29</xdr:col>
      <xdr:colOff>402166</xdr:colOff>
      <xdr:row>147</xdr:row>
      <xdr:rowOff>42326</xdr:rowOff>
    </xdr:to>
    <xdr:graphicFrame macro="">
      <xdr:nvGraphicFramePr>
        <xdr:cNvPr id="4" name="Graf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275167</xdr:colOff>
      <xdr:row>115</xdr:row>
      <xdr:rowOff>6</xdr:rowOff>
    </xdr:from>
    <xdr:to>
      <xdr:col>11</xdr:col>
      <xdr:colOff>613833</xdr:colOff>
      <xdr:row>147</xdr:row>
      <xdr:rowOff>42332</xdr:rowOff>
    </xdr:to>
    <xdr:graphicFrame macro="">
      <xdr:nvGraphicFramePr>
        <xdr:cNvPr id="3" name="Graf 2">
          <a:extLst>
            <a:ext uri="{FF2B5EF4-FFF2-40B4-BE49-F238E27FC236}">
              <a16:creationId xmlns:a16="http://schemas.microsoft.com/office/drawing/2014/main" id="{EBD7C119-3716-4FEC-BA6B-36887A68A64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10583</xdr:colOff>
      <xdr:row>115</xdr:row>
      <xdr:rowOff>0</xdr:rowOff>
    </xdr:from>
    <xdr:to>
      <xdr:col>29</xdr:col>
      <xdr:colOff>402166</xdr:colOff>
      <xdr:row>147</xdr:row>
      <xdr:rowOff>42326</xdr:rowOff>
    </xdr:to>
    <xdr:graphicFrame macro="">
      <xdr:nvGraphicFramePr>
        <xdr:cNvPr id="5" name="Graf 4">
          <a:extLst>
            <a:ext uri="{FF2B5EF4-FFF2-40B4-BE49-F238E27FC236}">
              <a16:creationId xmlns:a16="http://schemas.microsoft.com/office/drawing/2014/main" id="{7A82A4D1-2CE7-4ADC-B6B5-76D7FFAB2EB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1428750</xdr:colOff>
      <xdr:row>32</xdr:row>
      <xdr:rowOff>152400</xdr:rowOff>
    </xdr:from>
    <xdr:to>
      <xdr:col>16</xdr:col>
      <xdr:colOff>560916</xdr:colOff>
      <xdr:row>65</xdr:row>
      <xdr:rowOff>4226</xdr:rowOff>
    </xdr:to>
    <xdr:graphicFrame macro="">
      <xdr:nvGraphicFramePr>
        <xdr:cNvPr id="3" name="Graf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1400175</xdr:colOff>
      <xdr:row>68</xdr:row>
      <xdr:rowOff>152400</xdr:rowOff>
    </xdr:from>
    <xdr:to>
      <xdr:col>16</xdr:col>
      <xdr:colOff>532341</xdr:colOff>
      <xdr:row>101</xdr:row>
      <xdr:rowOff>4226</xdr:rowOff>
    </xdr:to>
    <xdr:graphicFrame macro="">
      <xdr:nvGraphicFramePr>
        <xdr:cNvPr id="4" name="Graf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503463</xdr:colOff>
      <xdr:row>33</xdr:row>
      <xdr:rowOff>16329</xdr:rowOff>
    </xdr:from>
    <xdr:to>
      <xdr:col>32</xdr:col>
      <xdr:colOff>288772</xdr:colOff>
      <xdr:row>65</xdr:row>
      <xdr:rowOff>58655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67AA508A-CC8E-434C-DED2-2C77BE00F99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2495549</xdr:colOff>
      <xdr:row>16</xdr:row>
      <xdr:rowOff>9525</xdr:rowOff>
    </xdr:from>
    <xdr:to>
      <xdr:col>30</xdr:col>
      <xdr:colOff>123824</xdr:colOff>
      <xdr:row>39</xdr:row>
      <xdr:rowOff>61912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225DB47D-3D21-E7A3-68D9-73172C281E5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2495549</xdr:colOff>
      <xdr:row>16</xdr:row>
      <xdr:rowOff>9525</xdr:rowOff>
    </xdr:from>
    <xdr:to>
      <xdr:col>30</xdr:col>
      <xdr:colOff>123824</xdr:colOff>
      <xdr:row>39</xdr:row>
      <xdr:rowOff>61912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E0CB7D3D-54BC-4166-9070-3C1DD89C1F5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314325</xdr:colOff>
      <xdr:row>28</xdr:row>
      <xdr:rowOff>123825</xdr:rowOff>
    </xdr:from>
    <xdr:to>
      <xdr:col>16</xdr:col>
      <xdr:colOff>323850</xdr:colOff>
      <xdr:row>50</xdr:row>
      <xdr:rowOff>76200</xdr:rowOff>
    </xdr:to>
    <xdr:graphicFrame macro="">
      <xdr:nvGraphicFramePr>
        <xdr:cNvPr id="3" name="Graf 2" title="Elektrická energie - scénář ZP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504825</xdr:colOff>
      <xdr:row>28</xdr:row>
      <xdr:rowOff>114300</xdr:rowOff>
    </xdr:from>
    <xdr:to>
      <xdr:col>27</xdr:col>
      <xdr:colOff>514350</xdr:colOff>
      <xdr:row>50</xdr:row>
      <xdr:rowOff>66675</xdr:rowOff>
    </xdr:to>
    <xdr:graphicFrame macro="">
      <xdr:nvGraphicFramePr>
        <xdr:cNvPr id="4" name="Graf 3" title="Elektrická energie - scénář ZP">
          <a:extLst>
            <a:ext uri="{FF2B5EF4-FFF2-40B4-BE49-F238E27FC236}">
              <a16:creationId xmlns:a16="http://schemas.microsoft.com/office/drawing/2014/main" id="{00000000-0008-0000-09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342900</xdr:colOff>
      <xdr:row>51</xdr:row>
      <xdr:rowOff>19050</xdr:rowOff>
    </xdr:from>
    <xdr:to>
      <xdr:col>16</xdr:col>
      <xdr:colOff>352425</xdr:colOff>
      <xdr:row>72</xdr:row>
      <xdr:rowOff>161925</xdr:rowOff>
    </xdr:to>
    <xdr:graphicFrame macro="">
      <xdr:nvGraphicFramePr>
        <xdr:cNvPr id="7" name="Graf 6" title="Elektrická energie - scénář ZP">
          <a:extLst>
            <a:ext uri="{FF2B5EF4-FFF2-40B4-BE49-F238E27FC236}">
              <a16:creationId xmlns:a16="http://schemas.microsoft.com/office/drawing/2014/main" id="{00000000-0008-0000-09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16</xdr:col>
      <xdr:colOff>523875</xdr:colOff>
      <xdr:row>51</xdr:row>
      <xdr:rowOff>9525</xdr:rowOff>
    </xdr:from>
    <xdr:to>
      <xdr:col>27</xdr:col>
      <xdr:colOff>533400</xdr:colOff>
      <xdr:row>72</xdr:row>
      <xdr:rowOff>152400</xdr:rowOff>
    </xdr:to>
    <xdr:graphicFrame macro="">
      <xdr:nvGraphicFramePr>
        <xdr:cNvPr id="8" name="Graf 7" title="Elektrická energie - scénář ZP">
          <a:extLst>
            <a:ext uri="{FF2B5EF4-FFF2-40B4-BE49-F238E27FC236}">
              <a16:creationId xmlns:a16="http://schemas.microsoft.com/office/drawing/2014/main" id="{00000000-0008-0000-09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Baksa/Desktop/UEK%20SMB%2027.6.2018/V&#253;roby%20-%20P&#345;ehled%20v&#253;robn&#237;ch%20a%20spot&#345;ebn&#237;ch%20bilanc&#237;%20variant_d&#237;l&#269;&#237;%20v&#253;po&#269;ty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ar ZP"/>
      <sheetName val="Var OZE"/>
      <sheetName val="Var EDU"/>
      <sheetName val="Porovnání"/>
    </sheetNames>
    <sheetDataSet>
      <sheetData sheetId="0" refreshError="1">
        <row r="10">
          <cell r="L10">
            <v>1023</v>
          </cell>
          <cell r="N10">
            <v>1381.5</v>
          </cell>
          <cell r="O10">
            <v>1381.5</v>
          </cell>
          <cell r="P10">
            <v>1381.5</v>
          </cell>
          <cell r="Q10">
            <v>1381.5</v>
          </cell>
          <cell r="R10">
            <v>1381.5</v>
          </cell>
          <cell r="S10">
            <v>1381.5</v>
          </cell>
        </row>
        <row r="12">
          <cell r="L12">
            <v>2095</v>
          </cell>
          <cell r="N12">
            <v>3150</v>
          </cell>
          <cell r="O12">
            <v>3150</v>
          </cell>
          <cell r="P12">
            <v>3150</v>
          </cell>
          <cell r="Q12">
            <v>3150</v>
          </cell>
          <cell r="R12">
            <v>3150</v>
          </cell>
          <cell r="S12">
            <v>3150</v>
          </cell>
        </row>
        <row r="16">
          <cell r="L16">
            <v>220.32000000000002</v>
          </cell>
          <cell r="M16">
            <v>220.68</v>
          </cell>
          <cell r="N16">
            <v>365.76</v>
          </cell>
          <cell r="O16">
            <v>365.76</v>
          </cell>
          <cell r="P16">
            <v>365.76</v>
          </cell>
          <cell r="Q16">
            <v>365.76</v>
          </cell>
          <cell r="R16">
            <v>365.76</v>
          </cell>
          <cell r="S16">
            <v>365.76</v>
          </cell>
        </row>
        <row r="18">
          <cell r="L18">
            <v>1084.68</v>
          </cell>
          <cell r="M18">
            <v>1346.8613893645845</v>
          </cell>
          <cell r="N18">
            <v>1110.5671731396092</v>
          </cell>
          <cell r="O18">
            <v>1105.8796919034401</v>
          </cell>
          <cell r="P18">
            <v>1111.2796919034399</v>
          </cell>
          <cell r="Q18">
            <v>1120.2796919034399</v>
          </cell>
          <cell r="R18">
            <v>1129.2796919034399</v>
          </cell>
          <cell r="S18">
            <v>1129.2796919034399</v>
          </cell>
        </row>
        <row r="26">
          <cell r="L26">
            <v>3654</v>
          </cell>
          <cell r="M26">
            <v>3277</v>
          </cell>
          <cell r="N26">
            <v>2797.51</v>
          </cell>
          <cell r="O26">
            <v>2706.5309999999999</v>
          </cell>
          <cell r="P26">
            <v>2682.5</v>
          </cell>
          <cell r="Q26">
            <v>2668.5</v>
          </cell>
          <cell r="R26">
            <v>2668.5</v>
          </cell>
          <cell r="S26">
            <v>2668.5</v>
          </cell>
        </row>
        <row r="33">
          <cell r="L33">
            <v>85</v>
          </cell>
          <cell r="M33">
            <v>85</v>
          </cell>
          <cell r="N33">
            <v>85</v>
          </cell>
          <cell r="O33">
            <v>85</v>
          </cell>
          <cell r="P33">
            <v>85</v>
          </cell>
          <cell r="Q33">
            <v>85</v>
          </cell>
          <cell r="R33">
            <v>85</v>
          </cell>
          <cell r="S33">
            <v>85</v>
          </cell>
        </row>
        <row r="37">
          <cell r="L37">
            <v>40</v>
          </cell>
          <cell r="M37">
            <v>40</v>
          </cell>
        </row>
        <row r="47">
          <cell r="L47">
            <v>331.16849999999999</v>
          </cell>
          <cell r="M47">
            <v>501.70620079260243</v>
          </cell>
          <cell r="N47">
            <v>414.47039913130783</v>
          </cell>
          <cell r="O47">
            <v>414.43113516776759</v>
          </cell>
          <cell r="P47">
            <v>414.43113516776759</v>
          </cell>
          <cell r="Q47">
            <v>414.43113516776759</v>
          </cell>
          <cell r="R47">
            <v>414.43113516776759</v>
          </cell>
          <cell r="S47">
            <v>414.43113516776759</v>
          </cell>
        </row>
        <row r="48">
          <cell r="L48">
            <v>585.7115</v>
          </cell>
          <cell r="M48">
            <v>429.10808492168326</v>
          </cell>
          <cell r="N48">
            <v>1081.7496008686921</v>
          </cell>
          <cell r="O48">
            <v>1081.7888648322323</v>
          </cell>
          <cell r="P48">
            <v>1081.7888648322323</v>
          </cell>
          <cell r="Q48">
            <v>1081.7888648322323</v>
          </cell>
          <cell r="R48">
            <v>1081.7888648322323</v>
          </cell>
          <cell r="S48">
            <v>1081.7888648322323</v>
          </cell>
        </row>
        <row r="50">
          <cell r="L50">
            <v>335.59715867520242</v>
          </cell>
          <cell r="M50">
            <v>261.75626284246357</v>
          </cell>
          <cell r="N50">
            <v>224.45285361658088</v>
          </cell>
          <cell r="O50">
            <v>216.39395756021145</v>
          </cell>
          <cell r="P50">
            <v>217.04966309647449</v>
          </cell>
          <cell r="Q50">
            <v>219.2684690695377</v>
          </cell>
          <cell r="R50">
            <v>220.93505593684276</v>
          </cell>
          <cell r="S50">
            <v>220.93505593684276</v>
          </cell>
        </row>
        <row r="51">
          <cell r="L51">
            <v>17</v>
          </cell>
          <cell r="M51">
            <v>17</v>
          </cell>
          <cell r="N51">
            <v>17</v>
          </cell>
          <cell r="O51">
            <v>16</v>
          </cell>
          <cell r="P51">
            <v>16</v>
          </cell>
          <cell r="Q51">
            <v>15</v>
          </cell>
          <cell r="R51">
            <v>15</v>
          </cell>
          <cell r="S51">
            <v>15</v>
          </cell>
        </row>
        <row r="52">
          <cell r="L52">
            <v>245.78324999999998</v>
          </cell>
          <cell r="M52">
            <v>361.65957563261799</v>
          </cell>
          <cell r="N52">
            <v>302.34948214152001</v>
          </cell>
          <cell r="O52">
            <v>303.26159311950897</v>
          </cell>
          <cell r="P52">
            <v>305.04659311950894</v>
          </cell>
          <cell r="Q52">
            <v>308.02159311950896</v>
          </cell>
          <cell r="R52">
            <v>310.99659311950899</v>
          </cell>
          <cell r="S52">
            <v>310.99659311950899</v>
          </cell>
        </row>
        <row r="53">
          <cell r="L53">
            <v>3.4509999999999996</v>
          </cell>
          <cell r="M53">
            <v>3.4509999999999996</v>
          </cell>
          <cell r="N53">
            <v>3.4509999999999996</v>
          </cell>
          <cell r="O53">
            <v>3.5699999999999994</v>
          </cell>
          <cell r="P53">
            <v>3.5699999999999994</v>
          </cell>
          <cell r="Q53">
            <v>3.5699999999999994</v>
          </cell>
          <cell r="R53">
            <v>3.5699999999999994</v>
          </cell>
          <cell r="S53">
            <v>3.5699999999999994</v>
          </cell>
        </row>
        <row r="55">
          <cell r="L55">
            <v>36.22379999999999</v>
          </cell>
          <cell r="M55">
            <v>33.366120441988933</v>
          </cell>
          <cell r="N55">
            <v>31.385715334083159</v>
          </cell>
          <cell r="O55">
            <v>29.897952662721863</v>
          </cell>
          <cell r="P55">
            <v>27.435141755062698</v>
          </cell>
          <cell r="Q55">
            <v>25.269069053708431</v>
          </cell>
          <cell r="R55">
            <v>25.269069053708431</v>
          </cell>
          <cell r="S55">
            <v>25.269069053708431</v>
          </cell>
        </row>
        <row r="56">
          <cell r="C56"/>
          <cell r="D56"/>
          <cell r="E56"/>
          <cell r="F56"/>
          <cell r="G56"/>
          <cell r="H56"/>
          <cell r="I56"/>
          <cell r="J56"/>
        </row>
        <row r="57">
          <cell r="C57"/>
          <cell r="D57"/>
          <cell r="E57"/>
          <cell r="F57"/>
          <cell r="G57"/>
          <cell r="H57"/>
          <cell r="I57"/>
          <cell r="J57"/>
        </row>
        <row r="58">
          <cell r="C58"/>
          <cell r="D58"/>
          <cell r="E58"/>
          <cell r="F58"/>
          <cell r="G58"/>
          <cell r="H58"/>
          <cell r="I58"/>
          <cell r="J58"/>
        </row>
        <row r="88">
          <cell r="C88"/>
          <cell r="D88"/>
          <cell r="E88"/>
          <cell r="F88">
            <v>5</v>
          </cell>
          <cell r="G88">
            <v>10</v>
          </cell>
          <cell r="H88">
            <v>15</v>
          </cell>
          <cell r="I88">
            <v>20</v>
          </cell>
          <cell r="J88">
            <v>20</v>
          </cell>
        </row>
        <row r="103">
          <cell r="L103">
            <v>904.46736301999999</v>
          </cell>
          <cell r="M103">
            <v>813.29919999999993</v>
          </cell>
          <cell r="N103">
            <v>765.24875964000012</v>
          </cell>
          <cell r="O103">
            <v>749.51769788399997</v>
          </cell>
          <cell r="P103">
            <v>729.97443749999991</v>
          </cell>
          <cell r="Q103">
            <v>701.81624999999997</v>
          </cell>
          <cell r="R103">
            <v>547.47839999999997</v>
          </cell>
          <cell r="S103">
            <v>497.37434999999999</v>
          </cell>
        </row>
        <row r="106">
          <cell r="L106">
            <v>33.549999999999997</v>
          </cell>
          <cell r="M106">
            <v>32.450000000000003</v>
          </cell>
          <cell r="N106">
            <v>31.46</v>
          </cell>
          <cell r="O106">
            <v>30.69</v>
          </cell>
          <cell r="P106">
            <v>29.92</v>
          </cell>
          <cell r="Q106">
            <v>29.15</v>
          </cell>
          <cell r="R106">
            <v>29.15</v>
          </cell>
          <cell r="S106">
            <v>29.15</v>
          </cell>
        </row>
        <row r="120">
          <cell r="L120">
            <v>305</v>
          </cell>
          <cell r="M120">
            <v>295</v>
          </cell>
          <cell r="N120">
            <v>286</v>
          </cell>
          <cell r="O120">
            <v>279</v>
          </cell>
          <cell r="P120">
            <v>272</v>
          </cell>
          <cell r="Q120">
            <v>265</v>
          </cell>
          <cell r="R120">
            <v>265</v>
          </cell>
          <cell r="S120">
            <v>265</v>
          </cell>
        </row>
      </sheetData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N175"/>
  <sheetViews>
    <sheetView zoomScale="85" zoomScaleNormal="85" workbookViewId="0">
      <pane xSplit="2" ySplit="5" topLeftCell="C72" activePane="bottomRight" state="frozen"/>
      <selection pane="topRight" activeCell="C1" sqref="C1"/>
      <selection pane="bottomLeft" activeCell="A6" sqref="A6"/>
      <selection pane="bottomRight" activeCell="C94" sqref="C94"/>
    </sheetView>
  </sheetViews>
  <sheetFormatPr defaultRowHeight="14.5" x14ac:dyDescent="0.35"/>
  <cols>
    <col min="1" max="1" width="9.1796875" style="2"/>
    <col min="2" max="2" width="52.26953125" customWidth="1"/>
    <col min="3" max="3" width="12.453125" style="2" customWidth="1"/>
    <col min="4" max="4" width="10.81640625" style="2" customWidth="1"/>
    <col min="5" max="5" width="10.453125" style="2" customWidth="1"/>
    <col min="6" max="8" width="9.1796875" style="2" customWidth="1"/>
    <col min="9" max="9" width="10.7265625" style="2" customWidth="1"/>
    <col min="10" max="13" width="9.1796875" style="2" customWidth="1"/>
    <col min="14" max="14" width="9.1796875" customWidth="1"/>
    <col min="15" max="15" width="13" customWidth="1"/>
    <col min="16" max="38" width="9.1796875" customWidth="1"/>
    <col min="43" max="58" width="9.1796875" customWidth="1"/>
    <col min="63" max="78" width="9.1796875" customWidth="1"/>
    <col min="83" max="98" width="9.1796875" customWidth="1"/>
    <col min="103" max="118" width="9.1796875" customWidth="1"/>
    <col min="123" max="126" width="9.1796875" customWidth="1"/>
    <col min="127" max="127" width="11.81640625" customWidth="1"/>
    <col min="128" max="138" width="9.1796875" customWidth="1"/>
    <col min="143" max="143" width="17.7265625" customWidth="1"/>
  </cols>
  <sheetData>
    <row r="1" spans="1:143" x14ac:dyDescent="0.35">
      <c r="E1" s="2">
        <v>1</v>
      </c>
      <c r="F1" s="132"/>
      <c r="G1" s="131"/>
    </row>
    <row r="2" spans="1:143" ht="16" thickBot="1" x14ac:dyDescent="0.4">
      <c r="A2" s="1" t="s">
        <v>3</v>
      </c>
      <c r="G2" s="131"/>
    </row>
    <row r="3" spans="1:143" x14ac:dyDescent="0.35">
      <c r="A3" s="363" t="s">
        <v>6</v>
      </c>
      <c r="B3" s="366" t="s">
        <v>5</v>
      </c>
      <c r="C3" s="360">
        <v>2016</v>
      </c>
      <c r="D3" s="357"/>
      <c r="E3" s="357"/>
      <c r="F3" s="359"/>
      <c r="G3" s="362">
        <v>2017</v>
      </c>
      <c r="H3" s="357"/>
      <c r="I3" s="357"/>
      <c r="J3" s="358"/>
      <c r="K3" s="356">
        <v>2018</v>
      </c>
      <c r="L3" s="357"/>
      <c r="M3" s="357"/>
      <c r="N3" s="358"/>
      <c r="O3" s="356">
        <v>2019</v>
      </c>
      <c r="P3" s="357"/>
      <c r="Q3" s="357"/>
      <c r="R3" s="359"/>
      <c r="S3" s="360">
        <v>2020</v>
      </c>
      <c r="T3" s="357"/>
      <c r="U3" s="357"/>
      <c r="V3" s="359"/>
      <c r="W3" s="362">
        <v>2021</v>
      </c>
      <c r="X3" s="357"/>
      <c r="Y3" s="357"/>
      <c r="Z3" s="358"/>
      <c r="AA3" s="356">
        <v>2022</v>
      </c>
      <c r="AB3" s="357"/>
      <c r="AC3" s="357"/>
      <c r="AD3" s="358"/>
      <c r="AE3" s="356">
        <v>2023</v>
      </c>
      <c r="AF3" s="357"/>
      <c r="AG3" s="357"/>
      <c r="AH3" s="358"/>
      <c r="AI3" s="356">
        <v>2024</v>
      </c>
      <c r="AJ3" s="357"/>
      <c r="AK3" s="357"/>
      <c r="AL3" s="359"/>
      <c r="AM3" s="360">
        <v>2025</v>
      </c>
      <c r="AN3" s="357"/>
      <c r="AO3" s="357"/>
      <c r="AP3" s="359"/>
      <c r="AQ3" s="362">
        <v>2026</v>
      </c>
      <c r="AR3" s="357"/>
      <c r="AS3" s="357"/>
      <c r="AT3" s="358"/>
      <c r="AU3" s="356">
        <v>2027</v>
      </c>
      <c r="AV3" s="357"/>
      <c r="AW3" s="357"/>
      <c r="AX3" s="358"/>
      <c r="AY3" s="356">
        <v>2028</v>
      </c>
      <c r="AZ3" s="357"/>
      <c r="BA3" s="357"/>
      <c r="BB3" s="358"/>
      <c r="BC3" s="356">
        <v>2029</v>
      </c>
      <c r="BD3" s="357"/>
      <c r="BE3" s="357"/>
      <c r="BF3" s="359"/>
      <c r="BG3" s="360">
        <v>2030</v>
      </c>
      <c r="BH3" s="357"/>
      <c r="BI3" s="357"/>
      <c r="BJ3" s="359"/>
      <c r="BK3" s="362">
        <v>2031</v>
      </c>
      <c r="BL3" s="357"/>
      <c r="BM3" s="357"/>
      <c r="BN3" s="358"/>
      <c r="BO3" s="356">
        <v>2032</v>
      </c>
      <c r="BP3" s="357"/>
      <c r="BQ3" s="357"/>
      <c r="BR3" s="358"/>
      <c r="BS3" s="356">
        <v>2033</v>
      </c>
      <c r="BT3" s="357"/>
      <c r="BU3" s="357"/>
      <c r="BV3" s="358"/>
      <c r="BW3" s="356">
        <v>2034</v>
      </c>
      <c r="BX3" s="357"/>
      <c r="BY3" s="357"/>
      <c r="BZ3" s="359"/>
      <c r="CA3" s="360">
        <v>2035</v>
      </c>
      <c r="CB3" s="357"/>
      <c r="CC3" s="357"/>
      <c r="CD3" s="359"/>
      <c r="CE3" s="362">
        <v>2036</v>
      </c>
      <c r="CF3" s="357"/>
      <c r="CG3" s="357"/>
      <c r="CH3" s="358"/>
      <c r="CI3" s="356">
        <v>2037</v>
      </c>
      <c r="CJ3" s="357"/>
      <c r="CK3" s="357"/>
      <c r="CL3" s="358"/>
      <c r="CM3" s="356">
        <v>2038</v>
      </c>
      <c r="CN3" s="357"/>
      <c r="CO3" s="357"/>
      <c r="CP3" s="358"/>
      <c r="CQ3" s="356">
        <v>2039</v>
      </c>
      <c r="CR3" s="357"/>
      <c r="CS3" s="357"/>
      <c r="CT3" s="359"/>
      <c r="CU3" s="360">
        <v>2040</v>
      </c>
      <c r="CV3" s="357"/>
      <c r="CW3" s="357"/>
      <c r="CX3" s="359"/>
      <c r="CY3" s="362">
        <v>2041</v>
      </c>
      <c r="CZ3" s="357"/>
      <c r="DA3" s="357"/>
      <c r="DB3" s="358"/>
      <c r="DC3" s="356">
        <v>2042</v>
      </c>
      <c r="DD3" s="357"/>
      <c r="DE3" s="357"/>
      <c r="DF3" s="358"/>
      <c r="DG3" s="356">
        <v>2043</v>
      </c>
      <c r="DH3" s="357"/>
      <c r="DI3" s="357"/>
      <c r="DJ3" s="358"/>
      <c r="DK3" s="356">
        <v>2044</v>
      </c>
      <c r="DL3" s="357"/>
      <c r="DM3" s="357"/>
      <c r="DN3" s="359"/>
      <c r="DO3" s="360">
        <v>2045</v>
      </c>
      <c r="DP3" s="357"/>
      <c r="DQ3" s="357"/>
      <c r="DR3" s="359"/>
      <c r="DS3" s="362">
        <v>2046</v>
      </c>
      <c r="DT3" s="357"/>
      <c r="DU3" s="357"/>
      <c r="DV3" s="358"/>
      <c r="DW3" s="356">
        <v>2047</v>
      </c>
      <c r="DX3" s="357"/>
      <c r="DY3" s="357"/>
      <c r="DZ3" s="358"/>
      <c r="EA3" s="356">
        <v>2048</v>
      </c>
      <c r="EB3" s="357"/>
      <c r="EC3" s="357"/>
      <c r="ED3" s="358"/>
      <c r="EE3" s="356">
        <v>2049</v>
      </c>
      <c r="EF3" s="357"/>
      <c r="EG3" s="357"/>
      <c r="EH3" s="359"/>
      <c r="EI3" s="360">
        <v>2050</v>
      </c>
      <c r="EJ3" s="357"/>
      <c r="EK3" s="357"/>
      <c r="EL3" s="361"/>
    </row>
    <row r="4" spans="1:143" x14ac:dyDescent="0.35">
      <c r="A4" s="364"/>
      <c r="B4" s="367"/>
      <c r="C4" s="36" t="s">
        <v>17</v>
      </c>
      <c r="D4" s="53" t="s">
        <v>22</v>
      </c>
      <c r="E4" s="29" t="s">
        <v>18</v>
      </c>
      <c r="F4" s="37" t="s">
        <v>20</v>
      </c>
      <c r="G4" s="33" t="s">
        <v>17</v>
      </c>
      <c r="H4" s="33" t="s">
        <v>22</v>
      </c>
      <c r="I4" s="20" t="s">
        <v>18</v>
      </c>
      <c r="J4" s="21" t="s">
        <v>20</v>
      </c>
      <c r="K4" s="19" t="s">
        <v>17</v>
      </c>
      <c r="L4" s="33" t="s">
        <v>22</v>
      </c>
      <c r="M4" s="20" t="s">
        <v>18</v>
      </c>
      <c r="N4" s="21" t="s">
        <v>20</v>
      </c>
      <c r="O4" s="19" t="s">
        <v>17</v>
      </c>
      <c r="P4" s="33" t="s">
        <v>22</v>
      </c>
      <c r="Q4" s="20" t="s">
        <v>18</v>
      </c>
      <c r="R4" s="47" t="s">
        <v>20</v>
      </c>
      <c r="S4" s="36" t="s">
        <v>17</v>
      </c>
      <c r="T4" s="53" t="s">
        <v>22</v>
      </c>
      <c r="U4" s="29" t="s">
        <v>18</v>
      </c>
      <c r="V4" s="37" t="s">
        <v>20</v>
      </c>
      <c r="W4" s="33" t="s">
        <v>17</v>
      </c>
      <c r="X4" s="33" t="s">
        <v>22</v>
      </c>
      <c r="Y4" s="20" t="s">
        <v>18</v>
      </c>
      <c r="Z4" s="21" t="s">
        <v>20</v>
      </c>
      <c r="AA4" s="19" t="s">
        <v>17</v>
      </c>
      <c r="AB4" s="33" t="s">
        <v>22</v>
      </c>
      <c r="AC4" s="20" t="s">
        <v>18</v>
      </c>
      <c r="AD4" s="21" t="s">
        <v>20</v>
      </c>
      <c r="AE4" s="19" t="s">
        <v>17</v>
      </c>
      <c r="AF4" s="33" t="s">
        <v>22</v>
      </c>
      <c r="AG4" s="20" t="s">
        <v>18</v>
      </c>
      <c r="AH4" s="21" t="s">
        <v>20</v>
      </c>
      <c r="AI4" s="19" t="s">
        <v>17</v>
      </c>
      <c r="AJ4" s="33" t="s">
        <v>22</v>
      </c>
      <c r="AK4" s="20" t="s">
        <v>18</v>
      </c>
      <c r="AL4" s="47" t="s">
        <v>20</v>
      </c>
      <c r="AM4" s="36" t="s">
        <v>17</v>
      </c>
      <c r="AN4" s="53" t="s">
        <v>22</v>
      </c>
      <c r="AO4" s="29" t="s">
        <v>18</v>
      </c>
      <c r="AP4" s="37" t="s">
        <v>20</v>
      </c>
      <c r="AQ4" s="33" t="s">
        <v>17</v>
      </c>
      <c r="AR4" s="33" t="s">
        <v>22</v>
      </c>
      <c r="AS4" s="20" t="s">
        <v>18</v>
      </c>
      <c r="AT4" s="21" t="s">
        <v>20</v>
      </c>
      <c r="AU4" s="19" t="s">
        <v>17</v>
      </c>
      <c r="AV4" s="33" t="s">
        <v>22</v>
      </c>
      <c r="AW4" s="20" t="s">
        <v>18</v>
      </c>
      <c r="AX4" s="21" t="s">
        <v>20</v>
      </c>
      <c r="AY4" s="19" t="s">
        <v>17</v>
      </c>
      <c r="AZ4" s="33" t="s">
        <v>22</v>
      </c>
      <c r="BA4" s="20" t="s">
        <v>18</v>
      </c>
      <c r="BB4" s="21" t="s">
        <v>20</v>
      </c>
      <c r="BC4" s="19" t="s">
        <v>17</v>
      </c>
      <c r="BD4" s="33" t="s">
        <v>22</v>
      </c>
      <c r="BE4" s="20" t="s">
        <v>18</v>
      </c>
      <c r="BF4" s="47" t="s">
        <v>20</v>
      </c>
      <c r="BG4" s="36" t="s">
        <v>17</v>
      </c>
      <c r="BH4" s="53" t="s">
        <v>22</v>
      </c>
      <c r="BI4" s="29" t="s">
        <v>18</v>
      </c>
      <c r="BJ4" s="37" t="s">
        <v>20</v>
      </c>
      <c r="BK4" s="33" t="s">
        <v>17</v>
      </c>
      <c r="BL4" s="33" t="s">
        <v>22</v>
      </c>
      <c r="BM4" s="20" t="s">
        <v>18</v>
      </c>
      <c r="BN4" s="21" t="s">
        <v>20</v>
      </c>
      <c r="BO4" s="19" t="s">
        <v>17</v>
      </c>
      <c r="BP4" s="33" t="s">
        <v>22</v>
      </c>
      <c r="BQ4" s="20" t="s">
        <v>18</v>
      </c>
      <c r="BR4" s="21" t="s">
        <v>20</v>
      </c>
      <c r="BS4" s="19" t="s">
        <v>17</v>
      </c>
      <c r="BT4" s="33" t="s">
        <v>22</v>
      </c>
      <c r="BU4" s="20" t="s">
        <v>18</v>
      </c>
      <c r="BV4" s="21" t="s">
        <v>20</v>
      </c>
      <c r="BW4" s="19" t="s">
        <v>17</v>
      </c>
      <c r="BX4" s="33" t="s">
        <v>22</v>
      </c>
      <c r="BY4" s="20" t="s">
        <v>18</v>
      </c>
      <c r="BZ4" s="47" t="s">
        <v>20</v>
      </c>
      <c r="CA4" s="36" t="s">
        <v>17</v>
      </c>
      <c r="CB4" s="53" t="s">
        <v>22</v>
      </c>
      <c r="CC4" s="29" t="s">
        <v>18</v>
      </c>
      <c r="CD4" s="37" t="s">
        <v>20</v>
      </c>
      <c r="CE4" s="33" t="s">
        <v>17</v>
      </c>
      <c r="CF4" s="33" t="s">
        <v>22</v>
      </c>
      <c r="CG4" s="20" t="s">
        <v>18</v>
      </c>
      <c r="CH4" s="21" t="s">
        <v>20</v>
      </c>
      <c r="CI4" s="19" t="s">
        <v>17</v>
      </c>
      <c r="CJ4" s="33" t="s">
        <v>22</v>
      </c>
      <c r="CK4" s="20" t="s">
        <v>18</v>
      </c>
      <c r="CL4" s="21" t="s">
        <v>20</v>
      </c>
      <c r="CM4" s="19" t="s">
        <v>17</v>
      </c>
      <c r="CN4" s="33" t="s">
        <v>22</v>
      </c>
      <c r="CO4" s="20" t="s">
        <v>18</v>
      </c>
      <c r="CP4" s="21" t="s">
        <v>20</v>
      </c>
      <c r="CQ4" s="19" t="s">
        <v>17</v>
      </c>
      <c r="CR4" s="33" t="s">
        <v>22</v>
      </c>
      <c r="CS4" s="20" t="s">
        <v>18</v>
      </c>
      <c r="CT4" s="47" t="s">
        <v>20</v>
      </c>
      <c r="CU4" s="36" t="s">
        <v>17</v>
      </c>
      <c r="CV4" s="53" t="s">
        <v>22</v>
      </c>
      <c r="CW4" s="29" t="s">
        <v>18</v>
      </c>
      <c r="CX4" s="37" t="s">
        <v>20</v>
      </c>
      <c r="CY4" s="33" t="s">
        <v>17</v>
      </c>
      <c r="CZ4" s="33" t="s">
        <v>22</v>
      </c>
      <c r="DA4" s="20" t="s">
        <v>18</v>
      </c>
      <c r="DB4" s="21" t="s">
        <v>20</v>
      </c>
      <c r="DC4" s="19" t="s">
        <v>17</v>
      </c>
      <c r="DD4" s="33" t="s">
        <v>22</v>
      </c>
      <c r="DE4" s="20" t="s">
        <v>18</v>
      </c>
      <c r="DF4" s="21" t="s">
        <v>20</v>
      </c>
      <c r="DG4" s="19" t="s">
        <v>17</v>
      </c>
      <c r="DH4" s="33" t="s">
        <v>22</v>
      </c>
      <c r="DI4" s="20" t="s">
        <v>18</v>
      </c>
      <c r="DJ4" s="21" t="s">
        <v>20</v>
      </c>
      <c r="DK4" s="19" t="s">
        <v>17</v>
      </c>
      <c r="DL4" s="33" t="s">
        <v>22</v>
      </c>
      <c r="DM4" s="20" t="s">
        <v>18</v>
      </c>
      <c r="DN4" s="47" t="s">
        <v>20</v>
      </c>
      <c r="DO4" s="36" t="s">
        <v>17</v>
      </c>
      <c r="DP4" s="53" t="s">
        <v>22</v>
      </c>
      <c r="DQ4" s="29" t="s">
        <v>18</v>
      </c>
      <c r="DR4" s="37" t="s">
        <v>20</v>
      </c>
      <c r="DS4" s="33" t="s">
        <v>17</v>
      </c>
      <c r="DT4" s="33" t="s">
        <v>22</v>
      </c>
      <c r="DU4" s="20" t="s">
        <v>18</v>
      </c>
      <c r="DV4" s="21" t="s">
        <v>20</v>
      </c>
      <c r="DW4" s="19" t="s">
        <v>17</v>
      </c>
      <c r="DX4" s="33" t="s">
        <v>22</v>
      </c>
      <c r="DY4" s="20" t="s">
        <v>18</v>
      </c>
      <c r="DZ4" s="21" t="s">
        <v>20</v>
      </c>
      <c r="EA4" s="19" t="s">
        <v>17</v>
      </c>
      <c r="EB4" s="33" t="s">
        <v>22</v>
      </c>
      <c r="EC4" s="20" t="s">
        <v>18</v>
      </c>
      <c r="ED4" s="21" t="s">
        <v>20</v>
      </c>
      <c r="EE4" s="19" t="s">
        <v>17</v>
      </c>
      <c r="EF4" s="33" t="s">
        <v>22</v>
      </c>
      <c r="EG4" s="20" t="s">
        <v>18</v>
      </c>
      <c r="EH4" s="47" t="s">
        <v>20</v>
      </c>
      <c r="EI4" s="36" t="s">
        <v>17</v>
      </c>
      <c r="EJ4" s="53" t="s">
        <v>22</v>
      </c>
      <c r="EK4" s="29" t="s">
        <v>18</v>
      </c>
      <c r="EL4" s="31" t="s">
        <v>20</v>
      </c>
    </row>
    <row r="5" spans="1:143" x14ac:dyDescent="0.35">
      <c r="A5" s="365"/>
      <c r="B5" s="368"/>
      <c r="C5" s="38" t="s">
        <v>2</v>
      </c>
      <c r="D5" s="54" t="s">
        <v>23</v>
      </c>
      <c r="E5" s="30" t="s">
        <v>19</v>
      </c>
      <c r="F5" s="39" t="s">
        <v>21</v>
      </c>
      <c r="G5" s="34" t="s">
        <v>2</v>
      </c>
      <c r="H5" s="34" t="s">
        <v>23</v>
      </c>
      <c r="I5" s="23" t="s">
        <v>19</v>
      </c>
      <c r="J5" s="24" t="s">
        <v>21</v>
      </c>
      <c r="K5" s="22" t="s">
        <v>2</v>
      </c>
      <c r="L5" s="34" t="s">
        <v>23</v>
      </c>
      <c r="M5" s="23" t="s">
        <v>19</v>
      </c>
      <c r="N5" s="24" t="s">
        <v>21</v>
      </c>
      <c r="O5" s="22" t="s">
        <v>2</v>
      </c>
      <c r="P5" s="34" t="s">
        <v>23</v>
      </c>
      <c r="Q5" s="23" t="s">
        <v>19</v>
      </c>
      <c r="R5" s="48" t="s">
        <v>21</v>
      </c>
      <c r="S5" s="38" t="s">
        <v>2</v>
      </c>
      <c r="T5" s="54" t="s">
        <v>23</v>
      </c>
      <c r="U5" s="30" t="s">
        <v>19</v>
      </c>
      <c r="V5" s="39" t="s">
        <v>21</v>
      </c>
      <c r="W5" s="34" t="s">
        <v>2</v>
      </c>
      <c r="X5" s="34" t="s">
        <v>23</v>
      </c>
      <c r="Y5" s="23" t="s">
        <v>19</v>
      </c>
      <c r="Z5" s="24" t="s">
        <v>21</v>
      </c>
      <c r="AA5" s="22" t="s">
        <v>2</v>
      </c>
      <c r="AB5" s="34" t="s">
        <v>23</v>
      </c>
      <c r="AC5" s="23" t="s">
        <v>19</v>
      </c>
      <c r="AD5" s="24" t="s">
        <v>21</v>
      </c>
      <c r="AE5" s="22" t="s">
        <v>2</v>
      </c>
      <c r="AF5" s="34" t="s">
        <v>23</v>
      </c>
      <c r="AG5" s="23" t="s">
        <v>19</v>
      </c>
      <c r="AH5" s="24" t="s">
        <v>21</v>
      </c>
      <c r="AI5" s="22" t="s">
        <v>2</v>
      </c>
      <c r="AJ5" s="34" t="s">
        <v>23</v>
      </c>
      <c r="AK5" s="23" t="s">
        <v>19</v>
      </c>
      <c r="AL5" s="48" t="s">
        <v>21</v>
      </c>
      <c r="AM5" s="38" t="s">
        <v>2</v>
      </c>
      <c r="AN5" s="54" t="s">
        <v>23</v>
      </c>
      <c r="AO5" s="30" t="s">
        <v>19</v>
      </c>
      <c r="AP5" s="39" t="s">
        <v>21</v>
      </c>
      <c r="AQ5" s="34" t="s">
        <v>2</v>
      </c>
      <c r="AR5" s="34" t="s">
        <v>23</v>
      </c>
      <c r="AS5" s="23" t="s">
        <v>19</v>
      </c>
      <c r="AT5" s="24" t="s">
        <v>21</v>
      </c>
      <c r="AU5" s="22" t="s">
        <v>2</v>
      </c>
      <c r="AV5" s="34" t="s">
        <v>23</v>
      </c>
      <c r="AW5" s="23" t="s">
        <v>19</v>
      </c>
      <c r="AX5" s="24" t="s">
        <v>21</v>
      </c>
      <c r="AY5" s="22" t="s">
        <v>2</v>
      </c>
      <c r="AZ5" s="34" t="s">
        <v>23</v>
      </c>
      <c r="BA5" s="23" t="s">
        <v>19</v>
      </c>
      <c r="BB5" s="24" t="s">
        <v>21</v>
      </c>
      <c r="BC5" s="22" t="s">
        <v>2</v>
      </c>
      <c r="BD5" s="34" t="s">
        <v>23</v>
      </c>
      <c r="BE5" s="23" t="s">
        <v>19</v>
      </c>
      <c r="BF5" s="48" t="s">
        <v>21</v>
      </c>
      <c r="BG5" s="38" t="s">
        <v>2</v>
      </c>
      <c r="BH5" s="54" t="s">
        <v>23</v>
      </c>
      <c r="BI5" s="30" t="s">
        <v>19</v>
      </c>
      <c r="BJ5" s="39" t="s">
        <v>21</v>
      </c>
      <c r="BK5" s="34" t="s">
        <v>2</v>
      </c>
      <c r="BL5" s="34" t="s">
        <v>23</v>
      </c>
      <c r="BM5" s="23" t="s">
        <v>19</v>
      </c>
      <c r="BN5" s="24" t="s">
        <v>21</v>
      </c>
      <c r="BO5" s="22" t="s">
        <v>2</v>
      </c>
      <c r="BP5" s="34" t="s">
        <v>23</v>
      </c>
      <c r="BQ5" s="23" t="s">
        <v>19</v>
      </c>
      <c r="BR5" s="24" t="s">
        <v>21</v>
      </c>
      <c r="BS5" s="22" t="s">
        <v>2</v>
      </c>
      <c r="BT5" s="34" t="s">
        <v>23</v>
      </c>
      <c r="BU5" s="23" t="s">
        <v>19</v>
      </c>
      <c r="BV5" s="24" t="s">
        <v>21</v>
      </c>
      <c r="BW5" s="22" t="s">
        <v>2</v>
      </c>
      <c r="BX5" s="34" t="s">
        <v>23</v>
      </c>
      <c r="BY5" s="23" t="s">
        <v>19</v>
      </c>
      <c r="BZ5" s="48" t="s">
        <v>21</v>
      </c>
      <c r="CA5" s="38" t="s">
        <v>2</v>
      </c>
      <c r="CB5" s="54" t="s">
        <v>23</v>
      </c>
      <c r="CC5" s="30" t="s">
        <v>19</v>
      </c>
      <c r="CD5" s="39" t="s">
        <v>21</v>
      </c>
      <c r="CE5" s="34" t="s">
        <v>2</v>
      </c>
      <c r="CF5" s="34" t="s">
        <v>23</v>
      </c>
      <c r="CG5" s="23" t="s">
        <v>19</v>
      </c>
      <c r="CH5" s="24" t="s">
        <v>21</v>
      </c>
      <c r="CI5" s="22" t="s">
        <v>2</v>
      </c>
      <c r="CJ5" s="34" t="s">
        <v>23</v>
      </c>
      <c r="CK5" s="23" t="s">
        <v>19</v>
      </c>
      <c r="CL5" s="24" t="s">
        <v>21</v>
      </c>
      <c r="CM5" s="22" t="s">
        <v>2</v>
      </c>
      <c r="CN5" s="34" t="s">
        <v>23</v>
      </c>
      <c r="CO5" s="23" t="s">
        <v>19</v>
      </c>
      <c r="CP5" s="24" t="s">
        <v>21</v>
      </c>
      <c r="CQ5" s="22" t="s">
        <v>2</v>
      </c>
      <c r="CR5" s="34" t="s">
        <v>23</v>
      </c>
      <c r="CS5" s="23" t="s">
        <v>19</v>
      </c>
      <c r="CT5" s="48" t="s">
        <v>21</v>
      </c>
      <c r="CU5" s="38" t="s">
        <v>2</v>
      </c>
      <c r="CV5" s="54" t="s">
        <v>23</v>
      </c>
      <c r="CW5" s="30" t="s">
        <v>19</v>
      </c>
      <c r="CX5" s="39" t="s">
        <v>21</v>
      </c>
      <c r="CY5" s="34" t="s">
        <v>2</v>
      </c>
      <c r="CZ5" s="34" t="s">
        <v>23</v>
      </c>
      <c r="DA5" s="23" t="s">
        <v>19</v>
      </c>
      <c r="DB5" s="24" t="s">
        <v>21</v>
      </c>
      <c r="DC5" s="22" t="s">
        <v>2</v>
      </c>
      <c r="DD5" s="34" t="s">
        <v>23</v>
      </c>
      <c r="DE5" s="23" t="s">
        <v>19</v>
      </c>
      <c r="DF5" s="24" t="s">
        <v>21</v>
      </c>
      <c r="DG5" s="22" t="s">
        <v>2</v>
      </c>
      <c r="DH5" s="34" t="s">
        <v>23</v>
      </c>
      <c r="DI5" s="23" t="s">
        <v>19</v>
      </c>
      <c r="DJ5" s="24" t="s">
        <v>21</v>
      </c>
      <c r="DK5" s="22" t="s">
        <v>2</v>
      </c>
      <c r="DL5" s="34" t="s">
        <v>23</v>
      </c>
      <c r="DM5" s="23" t="s">
        <v>19</v>
      </c>
      <c r="DN5" s="48" t="s">
        <v>21</v>
      </c>
      <c r="DO5" s="38" t="s">
        <v>2</v>
      </c>
      <c r="DP5" s="54" t="s">
        <v>23</v>
      </c>
      <c r="DQ5" s="30" t="s">
        <v>19</v>
      </c>
      <c r="DR5" s="39" t="s">
        <v>21</v>
      </c>
      <c r="DS5" s="34" t="s">
        <v>2</v>
      </c>
      <c r="DT5" s="34" t="s">
        <v>23</v>
      </c>
      <c r="DU5" s="23" t="s">
        <v>19</v>
      </c>
      <c r="DV5" s="24" t="s">
        <v>21</v>
      </c>
      <c r="DW5" s="22" t="s">
        <v>2</v>
      </c>
      <c r="DX5" s="34" t="s">
        <v>23</v>
      </c>
      <c r="DY5" s="23" t="s">
        <v>19</v>
      </c>
      <c r="DZ5" s="24" t="s">
        <v>21</v>
      </c>
      <c r="EA5" s="22" t="s">
        <v>2</v>
      </c>
      <c r="EB5" s="34" t="s">
        <v>23</v>
      </c>
      <c r="EC5" s="23" t="s">
        <v>19</v>
      </c>
      <c r="ED5" s="24" t="s">
        <v>21</v>
      </c>
      <c r="EE5" s="22" t="s">
        <v>2</v>
      </c>
      <c r="EF5" s="34" t="s">
        <v>23</v>
      </c>
      <c r="EG5" s="23" t="s">
        <v>19</v>
      </c>
      <c r="EH5" s="48" t="s">
        <v>21</v>
      </c>
      <c r="EI5" s="38" t="s">
        <v>2</v>
      </c>
      <c r="EJ5" s="54" t="s">
        <v>23</v>
      </c>
      <c r="EK5" s="30" t="s">
        <v>19</v>
      </c>
      <c r="EL5" s="32" t="s">
        <v>21</v>
      </c>
    </row>
    <row r="6" spans="1:143" x14ac:dyDescent="0.35">
      <c r="A6" s="6">
        <v>1</v>
      </c>
      <c r="B6" s="3" t="s">
        <v>4</v>
      </c>
      <c r="C6" s="92">
        <f>SUM(C7:C18)</f>
        <v>23184.542438578461</v>
      </c>
      <c r="D6" s="11">
        <f>1000000*E6/C6</f>
        <v>381076.35085909429</v>
      </c>
      <c r="E6" s="189">
        <f>SUM(E7:E18)</f>
        <v>8835.0808288312874</v>
      </c>
      <c r="F6" s="40"/>
      <c r="G6" s="92">
        <f>G19</f>
        <v>23016.348257359812</v>
      </c>
      <c r="H6" s="11">
        <f>1000000*I6/G6</f>
        <v>387985.49350001517</v>
      </c>
      <c r="I6" s="189">
        <f>SUM(I7:I18)</f>
        <v>8930.0092371999599</v>
      </c>
      <c r="J6" s="12"/>
      <c r="K6" s="92">
        <f>K19</f>
        <v>22994.656513550122</v>
      </c>
      <c r="L6" s="11">
        <f>1000000*M6/K6</f>
        <v>394303.61580179451</v>
      </c>
      <c r="M6" s="189">
        <f>SUM(M7:M18)</f>
        <v>9066.8762074130991</v>
      </c>
      <c r="N6" s="12"/>
      <c r="O6" s="92">
        <f>O19</f>
        <v>22994.355545354942</v>
      </c>
      <c r="P6" s="11">
        <f>1000000*Q6/O6</f>
        <v>400642.04113405506</v>
      </c>
      <c r="Q6" s="11">
        <f>SUM(Q7:Q17)</f>
        <v>9212.5055402531816</v>
      </c>
      <c r="R6" s="49"/>
      <c r="S6" s="92">
        <f>S19</f>
        <v>22920.207291029095</v>
      </c>
      <c r="T6" s="11">
        <f>1000000*U6/S6</f>
        <v>393351.74160634348</v>
      </c>
      <c r="U6" s="189">
        <f>SUM(U7:U18)</f>
        <v>9015.7034559047079</v>
      </c>
      <c r="V6" s="40"/>
      <c r="W6" s="312">
        <f>W19</f>
        <v>22719.903119150556</v>
      </c>
      <c r="X6" s="313">
        <f>1000000*Y6/W6</f>
        <v>399865.30644906894</v>
      </c>
      <c r="Y6" s="313">
        <f>SUM(Y7:Y18)</f>
        <v>9084.9010232322944</v>
      </c>
      <c r="Z6" s="12"/>
      <c r="AA6" s="92">
        <f>AA19</f>
        <v>22538.039729019394</v>
      </c>
      <c r="AB6" s="11">
        <f>1000000*AC6/AA6</f>
        <v>407468.27658675204</v>
      </c>
      <c r="AC6" s="189">
        <f>SUM(AC7:AC18)</f>
        <v>9183.5362060272801</v>
      </c>
      <c r="AD6" s="12"/>
      <c r="AE6" s="92">
        <f>AE19</f>
        <v>22444.265118220093</v>
      </c>
      <c r="AF6" s="11">
        <f>1000000*AG6/AE6</f>
        <v>414235.51006502326</v>
      </c>
      <c r="AG6" s="189">
        <f>SUM(AG7:AG18)</f>
        <v>9297.2116092805099</v>
      </c>
      <c r="AH6" s="12"/>
      <c r="AI6" s="92">
        <f>AI19</f>
        <v>22349.97202738974</v>
      </c>
      <c r="AJ6" s="11">
        <f>1000000*AK6/AI6</f>
        <v>421175.46168321662</v>
      </c>
      <c r="AK6" s="189">
        <f>SUM(AK7:AK18)</f>
        <v>9413.2597872428505</v>
      </c>
      <c r="AL6" s="49"/>
      <c r="AM6" s="92">
        <f>AM19</f>
        <v>23319.260661983</v>
      </c>
      <c r="AN6" s="11">
        <f>1000000*AO6/AM6</f>
        <v>413566.46185416332</v>
      </c>
      <c r="AO6" s="189">
        <f>SUM(AO7:AO18)</f>
        <v>9644.0641250312838</v>
      </c>
      <c r="AP6" s="40"/>
      <c r="AQ6" s="92">
        <f>AQ19</f>
        <v>23242.037090735023</v>
      </c>
      <c r="AR6" s="11">
        <f>1000000*AS6/AQ6</f>
        <v>432171.21121045644</v>
      </c>
      <c r="AS6" s="189">
        <f>SUM(AS7:AS18)</f>
        <v>10044.539320501308</v>
      </c>
      <c r="AT6" s="12"/>
      <c r="AU6" s="92">
        <f>AU19</f>
        <v>23160.218376190056</v>
      </c>
      <c r="AV6" s="11">
        <f>1000000*AW6/AU6</f>
        <v>437526.38260080985</v>
      </c>
      <c r="AW6" s="189">
        <f>SUM(AW7:AW18)</f>
        <v>10133.206566379238</v>
      </c>
      <c r="AX6" s="12"/>
      <c r="AY6" s="92">
        <f>AY19</f>
        <v>23077.368139792394</v>
      </c>
      <c r="AZ6" s="11">
        <f>1000000*BA6/AY6</f>
        <v>442960.52948667307</v>
      </c>
      <c r="BA6" s="189">
        <f>SUM(BA7:BA18)</f>
        <v>10222.363210361318</v>
      </c>
      <c r="BB6" s="12"/>
      <c r="BC6" s="92">
        <f>BC19</f>
        <v>22993.469855432053</v>
      </c>
      <c r="BD6" s="11">
        <f>1000000*BE6/BC6</f>
        <v>448475.27403820271</v>
      </c>
      <c r="BE6" s="189">
        <f>SUM(BE7:BE18)</f>
        <v>10312.002694504043</v>
      </c>
      <c r="BF6" s="49"/>
      <c r="BG6" s="92">
        <f>BG19</f>
        <v>23003.987685976033</v>
      </c>
      <c r="BH6" s="11">
        <f>1000000*BI6/BG6</f>
        <v>433707.30485252611</v>
      </c>
      <c r="BI6" s="189">
        <f>SUM(BI7:BI18)</f>
        <v>9976.997500145364</v>
      </c>
      <c r="BJ6" s="40"/>
      <c r="BK6" s="92">
        <f>BK19</f>
        <v>22929.631500965417</v>
      </c>
      <c r="BL6" s="11">
        <f>1000000*BM6/BK6</f>
        <v>438549.30623018229</v>
      </c>
      <c r="BM6" s="189">
        <f>SUM(BM7:BM18)</f>
        <v>10055.773986862117</v>
      </c>
      <c r="BN6" s="12"/>
      <c r="BO6" s="92">
        <f>BO19</f>
        <v>22854.39525674926</v>
      </c>
      <c r="BP6" s="11">
        <f>1000000*BQ6/BO6</f>
        <v>443454.57956997649</v>
      </c>
      <c r="BQ6" s="189">
        <f>SUM(BQ7:BQ18)</f>
        <v>10134.886239907808</v>
      </c>
      <c r="BR6" s="12"/>
      <c r="BS6" s="92">
        <f>BS19</f>
        <v>22778.403688342605</v>
      </c>
      <c r="BT6" s="11">
        <f>1000000*BU6/BS6</f>
        <v>448423.45356258861</v>
      </c>
      <c r="BU6" s="189">
        <f>SUM(BU7:BU18)</f>
        <v>10214.370448569398</v>
      </c>
      <c r="BV6" s="12"/>
      <c r="BW6" s="92">
        <f>BW19</f>
        <v>22701.648032287711</v>
      </c>
      <c r="BX6" s="11">
        <f>1000000*BY6/BW6</f>
        <v>453457.01724804478</v>
      </c>
      <c r="BY6" s="189">
        <f>SUM(BY7:BY18)</f>
        <v>10294.221603336131</v>
      </c>
      <c r="BZ6" s="49"/>
      <c r="CA6" s="92">
        <f>CA19</f>
        <v>22624.252362161398</v>
      </c>
      <c r="CB6" s="11">
        <f>1000000*CC6/CA6</f>
        <v>458215.34074833943</v>
      </c>
      <c r="CC6" s="189">
        <f>SUM(CC7:CC18)</f>
        <v>10366.779505304208</v>
      </c>
      <c r="CD6" s="40"/>
      <c r="CE6" s="92">
        <f>CE19</f>
        <v>22554.10358363617</v>
      </c>
      <c r="CF6" s="11">
        <f>1000000*CG6/CE6</f>
        <v>463374.31725485006</v>
      </c>
      <c r="CG6" s="189">
        <f>SUM(CG7:CG18)</f>
        <v>10450.992349362577</v>
      </c>
      <c r="CH6" s="12"/>
      <c r="CI6" s="92">
        <f>CI19</f>
        <v>22482.803864157959</v>
      </c>
      <c r="CJ6" s="11">
        <f>1000000*CK6/CI6</f>
        <v>468603.06266441941</v>
      </c>
      <c r="CK6" s="189">
        <f>SUM(CK7:CK18)</f>
        <v>10535.510748027862</v>
      </c>
      <c r="CL6" s="12"/>
      <c r="CM6" s="92">
        <f>CM19</f>
        <v>22410.066319420137</v>
      </c>
      <c r="CN6" s="11">
        <f>1000000*CO6/CM6</f>
        <v>473904.61636677274</v>
      </c>
      <c r="CO6" s="189">
        <f>SUM(CO7:CO18)</f>
        <v>10620.233881858734</v>
      </c>
      <c r="CP6" s="12"/>
      <c r="CQ6" s="92">
        <f>CQ19</f>
        <v>22335.992304222917</v>
      </c>
      <c r="CR6" s="11">
        <f>1000000*CS6/CQ6</f>
        <v>479279.68283191504</v>
      </c>
      <c r="CS6" s="189">
        <f>SUM(CS7:CS18)</f>
        <v>10705.187307304053</v>
      </c>
      <c r="CT6" s="49"/>
      <c r="CU6" s="92">
        <f>CU19</f>
        <v>22260.124058680281</v>
      </c>
      <c r="CV6" s="11">
        <f>1000000*CW6/CU6</f>
        <v>484313.86974631209</v>
      </c>
      <c r="CW6" s="189">
        <f>SUM(CW7:CW18)</f>
        <v>10780.88682389243</v>
      </c>
      <c r="CX6" s="40"/>
      <c r="CY6" s="92">
        <f>CY19</f>
        <v>22165.467399373716</v>
      </c>
      <c r="CZ6" s="11">
        <f>1000000*DA6/CY6</f>
        <v>489701.56998559239</v>
      </c>
      <c r="DA6" s="189">
        <f>SUM(DA7:DA18)</f>
        <v>10854.464184937775</v>
      </c>
      <c r="DB6" s="12"/>
      <c r="DC6" s="92">
        <f>DC19</f>
        <v>22069.726865928977</v>
      </c>
      <c r="DD6" s="11">
        <f>1000000*DE6/DC6</f>
        <v>495162.45654439839</v>
      </c>
      <c r="DE6" s="189">
        <f>SUM(DE7:DE18)</f>
        <v>10928.100170197298</v>
      </c>
      <c r="DF6" s="12"/>
      <c r="DG6" s="92">
        <f>DG19</f>
        <v>21973.066428575374</v>
      </c>
      <c r="DH6" s="11">
        <f>1000000*DI6/DG6</f>
        <v>500696.74370825826</v>
      </c>
      <c r="DI6" s="189">
        <f>SUM(DI7:DI18)</f>
        <v>11001.842810072936</v>
      </c>
      <c r="DJ6" s="12"/>
      <c r="DK6" s="92">
        <f>DK19</f>
        <v>21875.590021284148</v>
      </c>
      <c r="DL6" s="11">
        <f>1000000*DM6/DK6</f>
        <v>506305.01863674691</v>
      </c>
      <c r="DM6" s="189">
        <f>SUM(DM7:DM18)</f>
        <v>11075.721013416105</v>
      </c>
      <c r="DN6" s="49"/>
      <c r="DO6" s="92">
        <f>DO19</f>
        <v>21777.346138207355</v>
      </c>
      <c r="DP6" s="11">
        <f>1000000*DQ6/DO6</f>
        <v>511594.60535982216</v>
      </c>
      <c r="DQ6" s="189">
        <f>SUM(DQ7:DQ18)</f>
        <v>11141.17280336044</v>
      </c>
      <c r="DR6" s="40"/>
      <c r="DS6" s="92">
        <f>DS19</f>
        <v>21696.833851790911</v>
      </c>
      <c r="DT6" s="11">
        <f>1000000*DU6/DS6</f>
        <v>517788.91762099991</v>
      </c>
      <c r="DU6" s="189">
        <f>SUM(DU7:DU18)</f>
        <v>11234.380115921485</v>
      </c>
      <c r="DV6" s="12"/>
      <c r="DW6" s="92">
        <f>DW19</f>
        <v>21615.405435959678</v>
      </c>
      <c r="DX6" s="11">
        <f>1000000*DY6/DW6</f>
        <v>524072.88442867482</v>
      </c>
      <c r="DY6" s="189">
        <f>SUM(DY7:DY18)</f>
        <v>11328.047874918646</v>
      </c>
      <c r="DZ6" s="12"/>
      <c r="EA6" s="92">
        <f>EA19</f>
        <v>21533.23982602363</v>
      </c>
      <c r="EB6" s="11">
        <f>1000000*EC6/EA6</f>
        <v>530446.84084632329</v>
      </c>
      <c r="EC6" s="189">
        <f>SUM(EC7:EC18)</f>
        <v>11422.239038900467</v>
      </c>
      <c r="ED6" s="12"/>
      <c r="EE6" s="92">
        <f>EE19</f>
        <v>21450.459941708858</v>
      </c>
      <c r="EF6" s="11">
        <f>1000000*EG6/EE6</f>
        <v>536911.4843511082</v>
      </c>
      <c r="EG6" s="189">
        <f>SUM(EG7:EG18)</f>
        <v>11516.998287316888</v>
      </c>
      <c r="EH6" s="49"/>
      <c r="EI6" s="92">
        <f>EI19</f>
        <v>21416.118213143171</v>
      </c>
      <c r="EJ6" s="11">
        <f>1000000*EK6/EI6</f>
        <v>543006.88428071409</v>
      </c>
      <c r="EK6" s="189">
        <f>SUM(EK7:EK18)</f>
        <v>11629.099624306327</v>
      </c>
      <c r="EL6" s="25"/>
      <c r="EM6" s="141">
        <f>EI6+EE6+EA6+DW6+DS6+DO6+DK6+DG6+DC6+CY6+CU6+CQ6+CM6+CI6+CE6+CA6+BW6+BS6+BO6+BK6+BG6+BC6+AY6+AU6+AQ6+AM6+AI6+AE6+AA6+W6+S6+O6+K6+G6+C6</f>
        <v>787463.30694238038</v>
      </c>
    </row>
    <row r="7" spans="1:143" x14ac:dyDescent="0.35">
      <c r="A7" s="9" t="s">
        <v>7</v>
      </c>
      <c r="B7" s="94" t="s">
        <v>107</v>
      </c>
      <c r="C7" s="133">
        <f>'cena ZP'!I39</f>
        <v>14604</v>
      </c>
      <c r="D7" s="64">
        <f>'cena ZP'!I14</f>
        <v>267100.14173743455</v>
      </c>
      <c r="E7" s="79">
        <f>(C7*D7)/1000000</f>
        <v>3900.7304699334941</v>
      </c>
      <c r="F7" s="130"/>
      <c r="G7" s="120">
        <f>(G22+G25+G35+G41+G50+G52+G53+G57+G60+G61+G31)+(G19-G18-G17-G16-G15-G14-G13-G12-G11-G10-G9-G8-(G22+G25+G35+G41+G50+G52+G53+G57+G60+G61+G31))</f>
        <v>14325.821955757645</v>
      </c>
      <c r="H7" s="35">
        <f>D7*1.01</f>
        <v>269771.1431548089</v>
      </c>
      <c r="I7" s="79">
        <f t="shared" ref="I7:I17" si="0">(G7*H7)/1000000</f>
        <v>3864.6933656370002</v>
      </c>
      <c r="J7" s="14"/>
      <c r="K7" s="120">
        <f>(K22+K25+K35+K41+K50+K52+K53+K57+K60+K61+K31)+(K19-K18-K17-K16-K15-K14-K13-K12-K11-K10-K9-K8-(K22+K25+K35+K41+K50+K52+K53+K57+K60+K61+K31))</f>
        <v>14192.465757823024</v>
      </c>
      <c r="L7" s="35">
        <f>H7*1.01</f>
        <v>272468.85458635702</v>
      </c>
      <c r="M7" s="79">
        <f t="shared" ref="M7:M18" si="1">(K7*L7)/1000000</f>
        <v>3867.0048887901326</v>
      </c>
      <c r="N7" s="14"/>
      <c r="O7" s="120">
        <f>(O22+O25+O35+O41+O50+O52+O53+O57+O60+O61+O31)+(O19-O18-O17-O16-O15-O14-O13-O12-O11-O10-O9-O8-(O22+O25+O35+O41+O50+O52+O53+O57+O60+O61+O31))</f>
        <v>14078.797456364771</v>
      </c>
      <c r="P7" s="35">
        <f>L7*1.01</f>
        <v>275193.54313222057</v>
      </c>
      <c r="Q7" s="79">
        <f t="shared" ref="Q7:Q18" si="2">(O7*P7)/1000000</f>
        <v>3874.3941550579161</v>
      </c>
      <c r="R7" s="50"/>
      <c r="S7" s="120">
        <f>(S22+S25+S35+S41+S50+S52+S53+S57+S60+S61+S31)+(S19-S18-S17-S16-S15-S14-S13-S12-S11-S10-S9-S8-(S22+S25+S35+S41+S50+S52+S53+S57+S60+S61+S31))</f>
        <v>13735.748565282189</v>
      </c>
      <c r="T7" s="35">
        <f>P7*1.01</f>
        <v>277945.47856354277</v>
      </c>
      <c r="U7" s="79">
        <f t="shared" ref="U7:U18" si="3">(S7*T7)/1000000</f>
        <v>3817.789208405854</v>
      </c>
      <c r="V7" s="42"/>
      <c r="W7" s="314">
        <f>(W22+W25+W35+W41+W50+W52+W53+W57+W60+W61+W31)+(W19-W18-W17-W16-W15-W14-W13-W12-W11-W10-W9-W8-(W22+W25+W35+W41+W50+W52+W53+W57+W60+W61+W31))</f>
        <v>13391.012884210266</v>
      </c>
      <c r="X7" s="311">
        <v>280724.93334917817</v>
      </c>
      <c r="Y7" s="197">
        <f t="shared" ref="Y7:Y18" si="4">(W7*X7)/1000000</f>
        <v>3759.1911993979129</v>
      </c>
      <c r="Z7" s="14"/>
      <c r="AA7" s="120">
        <f>(AA22+AA25+AA35+AA41+AA50+AA52+AA53+AA57+AA60+AA61+AA31)+(AA19-AA18-AA17-AA16-AA15-AA14-AA13-AA12-AA11-AA10-AA9-AA8-(AA22+AA25+AA35+AA41+AA50+AA52+AA53+AA57+AA60+AA61+AA31))</f>
        <v>13121.945899588965</v>
      </c>
      <c r="AB7" s="35">
        <f>X7*1.01</f>
        <v>283532.18268266995</v>
      </c>
      <c r="AC7" s="79">
        <f t="shared" ref="AC7:AC18" si="5">(AA7*AB7)/1000000</f>
        <v>3720.4939619543707</v>
      </c>
      <c r="AD7" s="14"/>
      <c r="AE7" s="120">
        <f>(AE22+AE25+AE35+AE41+AE50+AE52+AE53+AE57+AE60+AE61+AE31)+(AE19-AE18-AE17-AE16-AE15-AE14-AE13-AE12-AE11-AE10-AE9-AE8-(AE22+AE25+AE35+AE41+AE50+AE52+AE53+AE57+AE60+AE61+AE31))</f>
        <v>12907.171743773179</v>
      </c>
      <c r="AF7" s="35">
        <f>AB7*1.01</f>
        <v>286367.50450949668</v>
      </c>
      <c r="AG7" s="79">
        <f t="shared" ref="AG7:AG18" si="6">(AE7*AF7)/1000000</f>
        <v>3696.1945625398139</v>
      </c>
      <c r="AH7" s="14"/>
      <c r="AI7" s="120">
        <f>(AI22+AI25+AI35+AI41+AI50+AI52+AI53+AI57+AI60+AI61+AI31)+(AI19-AI18-AI17-AI16-AI15-AI14-AI13-AI12-AI11-AI10-AI9-AI8-(AI22+AI25+AI35+AI41+AI50+AI52+AI53+AI57+AI60+AI61+AI31))</f>
        <v>12690.058885770617</v>
      </c>
      <c r="AJ7" s="35">
        <f>AF7*1.01</f>
        <v>289231.17955459165</v>
      </c>
      <c r="AK7" s="79">
        <f t="shared" ref="AK7:AK18" si="7">(AI7*AJ7)/1000000</f>
        <v>3670.3607001486625</v>
      </c>
      <c r="AL7" s="50"/>
      <c r="AM7" s="120">
        <f>(AM22+AM25+AM35+AM41+AM50+AM52+AM53+AM57+AM60+AM61+AM31)+(AM19-AM18-AM17-AM16-AM15-AM14-AM13-AM12-AM11-AM10-AM9-AM8-(AM22+AM25+AM35+AM41+AM50+AM52+AM53+AM57+AM60+AM61+AM31))</f>
        <v>12779.26863175437</v>
      </c>
      <c r="AN7" s="35">
        <f>AJ7*1.01</f>
        <v>292123.49135013757</v>
      </c>
      <c r="AO7" s="79">
        <f t="shared" ref="AO7:AO18" si="8">(AM7*AN7)/1000000</f>
        <v>3733.124569609382</v>
      </c>
      <c r="AP7" s="42"/>
      <c r="AQ7" s="120">
        <f>(AQ22+AQ25+AQ35+AQ41+AQ50+AQ52+AQ53+AQ57+AQ60+AQ61+AQ31)+(AQ19-AQ18-AQ17-AQ16-AQ15-AQ14-AQ13-AQ12-AQ11-AQ10-AQ9-AQ8-(AQ22+AQ25+AQ35+AQ41+AQ50+AQ52+AQ53+AQ57+AQ60+AQ61+AQ31))</f>
        <v>12680.146455930377</v>
      </c>
      <c r="AR7" s="35">
        <f>AN7*1.01</f>
        <v>295044.72626363894</v>
      </c>
      <c r="AS7" s="79">
        <f t="shared" ref="AS7:AS18" si="9">(AQ7*AR7)/1000000</f>
        <v>3741.2103400728292</v>
      </c>
      <c r="AT7" s="14"/>
      <c r="AU7" s="120">
        <f>(AU22+AU25+AU35+AU41+AU50+AU52+AU53+AU57+AU60+AU61+AU31)+(AU19-AU18-AU17-AU16-AU15-AU14-AU13-AU12-AU11-AU10-AU9-AU8-(AU22+AU25+AU35+AU41+AU50+AU52+AU53+AU57+AU60+AU61+AU31))</f>
        <v>12579.545437161942</v>
      </c>
      <c r="AV7" s="35">
        <f>AR7*1.01</f>
        <v>297995.17352627532</v>
      </c>
      <c r="AW7" s="79">
        <f t="shared" ref="AW7:AW18" si="10">(AU7*AV7)/1000000</f>
        <v>3748.6438254287377</v>
      </c>
      <c r="AX7" s="14"/>
      <c r="AY7" s="120">
        <f>(AY22+AY25+AY35+AY41+AY50+AY52+AY53+AY57+AY60+AY61+AY31)+(AY19-AY18-AY17-AY16-AY15-AY14-AY13-AY12-AY11-AY10-AY9-AY8-(AY22+AY25+AY35+AY41+AY50+AY52+AY53+AY57+AY60+AY61+AY31))</f>
        <v>12477.600643886994</v>
      </c>
      <c r="AZ7" s="35">
        <f>AV7*1.01</f>
        <v>300975.12526153808</v>
      </c>
      <c r="BA7" s="79">
        <f t="shared" ref="BA7:BA18" si="11">(AY7*AZ7)/1000000</f>
        <v>3755.4474167573362</v>
      </c>
      <c r="BB7" s="14"/>
      <c r="BC7" s="120">
        <f>(BC22+BC25+BC35+BC41+BC50+BC52+BC53+BC57+BC60+BC61+BC31)+(BC19-BC18-BC17-BC16-BC15-BC14-BC13-BC12-BC11-BC10-BC9-BC8-(BC22+BC25+BC35+BC41+BC50+BC52+BC53+BC57+BC60+BC61+BC31))</f>
        <v>12374.305774799916</v>
      </c>
      <c r="BD7" s="35">
        <f>AZ7*1.01</f>
        <v>303984.87651415344</v>
      </c>
      <c r="BE7" s="79">
        <f t="shared" ref="BE7:BE18" si="12">(BC7*BD7)/1000000</f>
        <v>3761.6018129009281</v>
      </c>
      <c r="BF7" s="50"/>
      <c r="BG7" s="120">
        <f>(BG22+BG25+BG35+BG41+BG50+BG52+BG53+BG57+BG60+BG61+BG31)+(BG19-BG18-BG17-BG16-BG15-BG14-BG13-BG12-BG11-BG10-BG9-BG8-(BG22+BG25+BG35+BG41+BG50+BG52+BG53+BG57+BG60+BG61+BG31))</f>
        <v>12240.147321883822</v>
      </c>
      <c r="BH7" s="35">
        <f>BD7*1.01</f>
        <v>307024.725279295</v>
      </c>
      <c r="BI7" s="79">
        <f t="shared" ref="BI7:BI18" si="13">(BG7*BH7)/1000000</f>
        <v>3758.0278688794788</v>
      </c>
      <c r="BJ7" s="42"/>
      <c r="BK7" s="120">
        <f>(BK22+BK25+BK35+BK41+BK50+BK52+BK53+BK57+BK60+BK61+BK31)+(BK19-BK18-BK17-BK16-BK15-BK14-BK13-BK12-BK11-BK10-BK9-BK8-(BK22+BK25+BK35+BK41+BK50+BK52+BK53+BK57+BK60+BK61+BK31))</f>
        <v>12148.819529618042</v>
      </c>
      <c r="BL7" s="35">
        <f>BH7*1.01</f>
        <v>310094.97253208794</v>
      </c>
      <c r="BM7" s="79">
        <f t="shared" ref="BM7:BM18" si="14">(BK7*BL7)/1000000</f>
        <v>3767.2878583342003</v>
      </c>
      <c r="BN7" s="14"/>
      <c r="BO7" s="120">
        <f>(BO22+BO25+BO35+BO41+BO50+BO52+BO53+BO57+BO60+BO61+BO31)+(BO19-BO18-BO17-BO16-BO15-BO14-BO13-BO12-BO11-BO10-BO9-BO8-(BO22+BO25+BO35+BO41+BO50+BO52+BO53+BO57+BO60+BO61+BO31))</f>
        <v>12056.337903598071</v>
      </c>
      <c r="BP7" s="35">
        <f>BL7*1.01</f>
        <v>313195.92225740879</v>
      </c>
      <c r="BQ7" s="79">
        <f t="shared" ref="BQ7:BQ18" si="15">(BO7*BP7)/1000000</f>
        <v>3775.9958687643525</v>
      </c>
      <c r="BR7" s="14"/>
      <c r="BS7" s="120">
        <f>(BS22+BS25+BS35+BS41+BS50+BS52+BS53+BS57+BS60+BS61+BS31)+(BS19-BS18-BS17-BS16-BS15-BS14-BS13-BS12-BS11-BS10-BS9-BS8-(BS22+BS25+BS35+BS41+BS50+BS52+BS53+BS57+BS60+BS61+BS31))</f>
        <v>11962.835842605142</v>
      </c>
      <c r="BT7" s="35">
        <f>BP7*1.01</f>
        <v>316327.88147998287</v>
      </c>
      <c r="BU7" s="79">
        <f t="shared" ref="BU7:BU18" si="16">(BS7*BT7)/1000000</f>
        <v>3784.1785185840904</v>
      </c>
      <c r="BV7" s="14"/>
      <c r="BW7" s="120">
        <f>(BW22+BW25+BW35+BW41+BW50+BW52+BW53+BW57+BW60+BW61+BW31)+(BW19-BW18-BW17-BW16-BW15-BW14-BW13-BW12-BW11-BW10-BW9-BW8-(BW22+BW25+BW35+BW41+BW50+BW52+BW53+BW57+BW60+BW61+BW31))</f>
        <v>11868.312894887527</v>
      </c>
      <c r="BX7" s="35">
        <f>BT7*1.01</f>
        <v>319491.16029478272</v>
      </c>
      <c r="BY7" s="79">
        <f t="shared" ref="BY7:BY18" si="17">(BW7*BX7)/1000000</f>
        <v>3791.8210575291478</v>
      </c>
      <c r="BZ7" s="50"/>
      <c r="CA7" s="120">
        <f>(CA22+CA25+CA35+CA41+CA50+CA52+CA53+CA57+CA60+CA61+CA31)+(CA19-CA18-CA17-CA16-CA15-CA14-CA13-CA12-CA11-CA10-CA9-CA8-(CA22+CA25+CA35+CA41+CA50+CA52+CA53+CA57+CA60+CA61+CA31))</f>
        <v>11768.301107737785</v>
      </c>
      <c r="CB7" s="35">
        <f>BX7*1.01</f>
        <v>322686.07189773052</v>
      </c>
      <c r="CC7" s="79">
        <f t="shared" ref="CC7:CC18" si="18">(CA7*CB7)/1000000</f>
        <v>3797.4668573656168</v>
      </c>
      <c r="CD7" s="42"/>
      <c r="CE7" s="120">
        <f>(CE22+CE25+CE35+CE41+CE50+CE52+CE53+CE57+CE60+CE61+CE31)+(CE19-CE18-CE17-CE16-CE15-CE14-CE13-CE12-CE11-CE10-CE9-CE8-(CE22+CE25+CE35+CE41+CE50+CE52+CE53+CE57+CE60+CE61+CE31))</f>
        <v>11671.895036061029</v>
      </c>
      <c r="CF7" s="35">
        <f>CB7*1.01</f>
        <v>325912.93261670781</v>
      </c>
      <c r="CG7" s="79">
        <f t="shared" ref="CG7:CG18" si="19">(CE7*CF7)/1000000</f>
        <v>3804.0215403970446</v>
      </c>
      <c r="CH7" s="14"/>
      <c r="CI7" s="120">
        <f>(CI22+CI25+CI35+CI41+CI50+CI52+CI53+CI57+CI60+CI61+CI31)+(CI19-CI18-CI17-CI16-CI15-CI14-CI13-CI12-CI11-CI10-CI9-CI8-(CI22+CI25+CI35+CI41+CI50+CI52+CI53+CI57+CI60+CI61+CI31))</f>
        <v>11574.104185019456</v>
      </c>
      <c r="CJ7" s="35">
        <f>CF7*1.01</f>
        <v>329172.06194287492</v>
      </c>
      <c r="CK7" s="79">
        <f t="shared" ref="CK7:CK18" si="20">(CI7*CJ7)/1000000</f>
        <v>3809.8717397245123</v>
      </c>
      <c r="CL7" s="14"/>
      <c r="CM7" s="120">
        <f>(CM22+CM25+CM35+CM41+CM50+CM52+CM53+CM57+CM60+CM61+CM31)+(CM19-CM18-CM17-CM16-CM15-CM14-CM13-CM12-CM11-CM10-CM9-CM8-(CM22+CM25+CM35+CM41+CM50+CM52+CM53+CM57+CM60+CM61+CM31))</f>
        <v>11474.648708954453</v>
      </c>
      <c r="CN7" s="35">
        <f>CJ7*1.01</f>
        <v>332463.78256230365</v>
      </c>
      <c r="CO7" s="79">
        <f t="shared" ref="CO7:CO18" si="21">(CM7*CN7)/1000000</f>
        <v>3814.9051133526514</v>
      </c>
      <c r="CP7" s="14"/>
      <c r="CQ7" s="120">
        <f>(CQ22+CQ25+CQ35+CQ41+CQ50+CQ52+CQ53+CQ57+CQ60+CQ61+CQ31)+(CQ19-CQ18-CQ17-CQ16-CQ15-CQ14-CQ13-CQ12-CQ11-CQ10-CQ9-CQ8-(CQ22+CQ25+CQ35+CQ41+CQ50+CQ52+CQ53+CQ57+CQ60+CQ61+CQ31))</f>
        <v>11373.636714196189</v>
      </c>
      <c r="CR7" s="35">
        <f>CN7*1.01</f>
        <v>335788.42038792669</v>
      </c>
      <c r="CS7" s="79">
        <f t="shared" ref="CS7:CS18" si="22">(CQ7*CR7)/1000000</f>
        <v>3819.1355063260671</v>
      </c>
      <c r="CT7" s="50"/>
      <c r="CU7" s="120">
        <f>(CU22+CU25+CU35+CU41+CU50+CU52+CU53+CU57+CU60+CU61+CU31)+(CU19-CU18-CU17-CU16-CU15-CU14-CU13-CU12-CU11-CU10-CU9-CU8-(CU22+CU25+CU35+CU41+CU50+CU52+CU53+CU57+CU60+CU61+CU31))</f>
        <v>11260.116916742627</v>
      </c>
      <c r="CV7" s="35">
        <f>CR7*1.01</f>
        <v>339146.30459180597</v>
      </c>
      <c r="CW7" s="79">
        <f t="shared" ref="CW7:CW18" si="23">(CU7*CV7)/1000000</f>
        <v>3818.827041584942</v>
      </c>
      <c r="CX7" s="42"/>
      <c r="CY7" s="120">
        <f>(CY22+CY25+CY35+CY41+CY50+CY52+CY53+CY57+CY60+CY61+CY31)+(CY19-CY18-CY17-CY16-CY15-CY14-CY13-CY12-CY11-CY10-CY9-CY8-(CY22+CY25+CY35+CY41+CY50+CY52+CY53+CY57+CY60+CY61+CY31))</f>
        <v>11135.701344426499</v>
      </c>
      <c r="CZ7" s="35">
        <f>CV7*1.01</f>
        <v>342537.76763772406</v>
      </c>
      <c r="DA7" s="79">
        <f t="shared" ref="DA7:DA18" si="24">(CY7*CZ7)/1000000</f>
        <v>3814.3982796002556</v>
      </c>
      <c r="DB7" s="14"/>
      <c r="DC7" s="120">
        <f>(DC22+DC25+DC35+DC41+DC50+DC52+DC53+DC57+DC60+DC61+DC31)+(DC19-DC18-DC17-DC16-DC15-DC14-DC13-DC12-DC11-DC10-DC9-DC8-(DC22+DC25+DC35+DC41+DC50+DC52+DC53+DC57+DC60+DC61+DC31))</f>
        <v>11010.00049406473</v>
      </c>
      <c r="DD7" s="35">
        <f>CZ7*1.01</f>
        <v>345963.1453141013</v>
      </c>
      <c r="DE7" s="79">
        <f t="shared" ref="DE7:DE18" si="25">(DC7*DD7)/1000000</f>
        <v>3809.0544008364436</v>
      </c>
      <c r="DF7" s="14"/>
      <c r="DG7" s="120">
        <f>(DG22+DG25+DG35+DG41+DG50+DG52+DG53+DG57+DG60+DG61+DG31)+(DG19-DG18-DG17-DG16-DG15-DG14-DG13-DG12-DG11-DG10-DG9-DG8-(DG22+DG25+DG35+DG41+DG50+DG52+DG53+DG57+DG60+DG61+DG31))</f>
        <v>10883.184049167434</v>
      </c>
      <c r="DH7" s="35">
        <f>DD7*1.01</f>
        <v>349422.77676724229</v>
      </c>
      <c r="DI7" s="79">
        <f t="shared" ref="DI7:DI18" si="26">(DG7*DH7)/1000000</f>
        <v>3802.832390529044</v>
      </c>
      <c r="DJ7" s="14"/>
      <c r="DK7" s="120">
        <f>(DK22+DK25+DK35+DK41+DK50+DK52+DK53+DK57+DK60+DK61+DK31)+(DK19-DK18-DK17-DK16-DK15-DK14-DK13-DK12-DK11-DK10-DK9-DK8-(DK22+DK25+DK35+DK41+DK50+DK52+DK53+DK57+DK60+DK61+DK31))</f>
        <v>10755.361422820026</v>
      </c>
      <c r="DL7" s="35">
        <f>DH7*1.01</f>
        <v>352917.00453491474</v>
      </c>
      <c r="DM7" s="79">
        <f t="shared" ref="DM7:DM18" si="27">(DK7*DL7)/1000000</f>
        <v>3795.7499360320221</v>
      </c>
      <c r="DN7" s="50"/>
      <c r="DO7" s="120">
        <f>(DO22+DO25+DO35+DO41+DO50+DO52+DO53+DO57+DO60+DO61+DO31)+(DO19-DO18-DO17-DO16-DO15-DO14-DO13-DO12-DO11-DO10-DO9-DO8-(DO22+DO25+DO35+DO41+DO50+DO52+DO53+DO57+DO60+DO61+DO31))</f>
        <v>10625.586363476019</v>
      </c>
      <c r="DP7" s="35">
        <f>DL7*1.01</f>
        <v>356446.17458026391</v>
      </c>
      <c r="DQ7" s="79">
        <f t="shared" ref="DQ7:DQ18" si="28">(DO7*DP7)/1000000</f>
        <v>3787.4496119332448</v>
      </c>
      <c r="DR7" s="42"/>
      <c r="DS7" s="120">
        <f>(DS22+DS25+DS35+DS41+DS50+DS52+DS53+DS57+DS60+DS61+DS31)+(DS19-DS18-DS17-DS16-DS15-DS14-DS13-DS12-DS11-DS10-DS9-DS8-(DS22+DS25+DS35+DS41+DS50+DS52+DS53+DS57+DS60+DS61+DS31))</f>
        <v>10516.562982049853</v>
      </c>
      <c r="DT7" s="35">
        <f>DP7*1.01</f>
        <v>360010.63632606657</v>
      </c>
      <c r="DU7" s="79">
        <f t="shared" ref="DU7:DU18" si="29">(DS7*DT7)/1000000</f>
        <v>3786.0745311309238</v>
      </c>
      <c r="DV7" s="14"/>
      <c r="DW7" s="120">
        <f>(DW22+DW25+DW35+DW41+DW50+DW52+DW53+DW57+DW60+DW61+DW31)+(DW19-DW18-DW17-DW16-DW15-DW14-DW13-DW12-DW11-DW10-DW9-DW8-(DW22+DW25+DW35+DW41+DW50+DW52+DW53+DW57+DW60+DW61+DW31))</f>
        <v>10406.448383722496</v>
      </c>
      <c r="DX7" s="35">
        <f>DT7*1.01</f>
        <v>363610.74268932722</v>
      </c>
      <c r="DY7" s="79">
        <f t="shared" ref="DY7:DY18" si="30">(DW7*DX7)/1000000</f>
        <v>3783.8964255634855</v>
      </c>
      <c r="DZ7" s="14"/>
      <c r="EA7" s="120">
        <f>(EA22+EA25+EA35+EA41+EA50+EA52+EA53+EA57+EA60+EA61+EA31)+(EA19-EA18-EA17-EA16-EA15-EA14-EA13-EA12-EA11-EA10-EA9-EA8-(EA22+EA25+EA35+EA41+EA50+EA52+EA53+EA57+EA60+EA61+EA31))</f>
        <v>10295.426136123328</v>
      </c>
      <c r="EB7" s="35">
        <f>DX7*1.01</f>
        <v>367246.85011622048</v>
      </c>
      <c r="EC7" s="79">
        <f t="shared" ref="EC7:EC18" si="31">(EA7*EB7)/1000000</f>
        <v>3780.9628190955023</v>
      </c>
      <c r="ED7" s="14"/>
      <c r="EE7" s="120">
        <f>(EE22+EE25+EE35+EE41+EE50+EE52+EE53+EE57+EE60+EE61+EE31)+(EE19-EE18-EE17-EE16-EE15-EE14-EE13-EE12-EE11-EE10-EE9-EE8-(EE22+EE25+EE35+EE41+EE50+EE52+EE53+EE57+EE60+EE61+EE31))</f>
        <v>10183.62360030576</v>
      </c>
      <c r="EF7" s="35">
        <f>EB7*1.01</f>
        <v>370919.31861738267</v>
      </c>
      <c r="EG7" s="79">
        <f t="shared" ref="EG7:EG18" si="32">(EE7*EF7)/1000000</f>
        <v>3777.3027268813098</v>
      </c>
      <c r="EH7" s="50"/>
      <c r="EI7" s="120">
        <f>(EI22+EI25+EI35+EI41+EI50+EI52+EI53+EI57+EI60+EI61+EI31)+(EI19-EI18-EI17-EI16-EI15-EI14-EI13-EI12-EI11-EI10-EI9-EI8-(EI22+EI25+EI35+EI41+EI50+EI52+EI53+EI57+EI60+EI61+EI31))</f>
        <v>10115.097464359673</v>
      </c>
      <c r="EJ7" s="35">
        <f>EF7*1.01</f>
        <v>374628.51180355652</v>
      </c>
      <c r="EK7" s="79">
        <f t="shared" ref="EK7:EK18" si="33">(EI7*EJ7)/1000000</f>
        <v>3789.4039098209923</v>
      </c>
      <c r="EL7" s="26"/>
    </row>
    <row r="8" spans="1:143" x14ac:dyDescent="0.35">
      <c r="A8" s="9" t="s">
        <v>8</v>
      </c>
      <c r="B8" s="10" t="s">
        <v>91</v>
      </c>
      <c r="C8" s="133">
        <f>C42</f>
        <v>198</v>
      </c>
      <c r="D8" s="64">
        <v>245990</v>
      </c>
      <c r="E8" s="79">
        <f t="shared" ref="E8:E63" si="34">(C8*D8)/1000000</f>
        <v>48.706020000000002</v>
      </c>
      <c r="F8" s="42"/>
      <c r="G8" s="120">
        <f>G42</f>
        <v>194.04</v>
      </c>
      <c r="H8" s="35">
        <f t="shared" ref="H8:H18" si="35">D8*1.01</f>
        <v>248449.9</v>
      </c>
      <c r="I8" s="79">
        <f t="shared" si="0"/>
        <v>48.209218595999992</v>
      </c>
      <c r="J8" s="14"/>
      <c r="K8" s="120">
        <f>K42</f>
        <v>190.1592</v>
      </c>
      <c r="L8" s="35">
        <f t="shared" ref="L8:L18" si="36">H8*1.01</f>
        <v>250934.399</v>
      </c>
      <c r="M8" s="79">
        <f t="shared" si="1"/>
        <v>47.717484566320799</v>
      </c>
      <c r="N8" s="14"/>
      <c r="O8" s="120">
        <f>O42</f>
        <v>186.35601600000001</v>
      </c>
      <c r="P8" s="35">
        <f t="shared" ref="P8:P18" si="37">L8*1.01</f>
        <v>253443.74299</v>
      </c>
      <c r="Q8" s="79">
        <f t="shared" si="2"/>
        <v>47.230766223744332</v>
      </c>
      <c r="R8" s="50"/>
      <c r="S8" s="120">
        <f>S42</f>
        <v>182.62889568</v>
      </c>
      <c r="T8" s="35">
        <f t="shared" ref="T8:T18" si="38">P8*1.01</f>
        <v>255978.18041989999</v>
      </c>
      <c r="U8" s="79">
        <f t="shared" si="3"/>
        <v>46.749012408262132</v>
      </c>
      <c r="V8" s="42"/>
      <c r="W8" s="314">
        <f>W42</f>
        <v>178.9763177664</v>
      </c>
      <c r="X8" s="311">
        <v>258537.962224099</v>
      </c>
      <c r="Y8" s="197">
        <f t="shared" si="4"/>
        <v>46.272172481697865</v>
      </c>
      <c r="Z8" s="14"/>
      <c r="AA8" s="120">
        <f>AA42</f>
        <v>175.396791411072</v>
      </c>
      <c r="AB8" s="35">
        <f t="shared" ref="AB8:AB18" si="39">X8*1.01</f>
        <v>261123.34184633999</v>
      </c>
      <c r="AC8" s="79">
        <f t="shared" si="5"/>
        <v>45.800196322384544</v>
      </c>
      <c r="AD8" s="14"/>
      <c r="AE8" s="120">
        <f>AE42</f>
        <v>171.88885558285057</v>
      </c>
      <c r="AF8" s="35">
        <f t="shared" ref="AF8:AF18" si="40">AB8*1.01</f>
        <v>263734.57526480337</v>
      </c>
      <c r="AG8" s="79">
        <f t="shared" si="6"/>
        <v>45.333034319896221</v>
      </c>
      <c r="AH8" s="14"/>
      <c r="AI8" s="120">
        <f>AI42</f>
        <v>168.45107847119357</v>
      </c>
      <c r="AJ8" s="35">
        <f t="shared" ref="AJ8:AJ18" si="41">AF8*1.01</f>
        <v>266371.92101745139</v>
      </c>
      <c r="AK8" s="79">
        <f t="shared" si="7"/>
        <v>44.870637369833275</v>
      </c>
      <c r="AL8" s="50"/>
      <c r="AM8" s="120">
        <f>AM42</f>
        <v>165.0820569017697</v>
      </c>
      <c r="AN8" s="35">
        <f t="shared" ref="AN8:AN18" si="42">AJ8*1.01</f>
        <v>269035.6402276259</v>
      </c>
      <c r="AO8" s="79">
        <f t="shared" si="8"/>
        <v>44.412956868660977</v>
      </c>
      <c r="AP8" s="42"/>
      <c r="AQ8" s="120">
        <f>AQ42</f>
        <v>161.78041576373431</v>
      </c>
      <c r="AR8" s="35">
        <f t="shared" ref="AR8:AR18" si="43">AN8*1.01</f>
        <v>271725.99662990216</v>
      </c>
      <c r="AS8" s="79">
        <f t="shared" si="9"/>
        <v>43.959944708600638</v>
      </c>
      <c r="AT8" s="14"/>
      <c r="AU8" s="120">
        <f>AU42</f>
        <v>155.30919913318493</v>
      </c>
      <c r="AV8" s="35">
        <f t="shared" ref="AV8:AV18" si="44">AR8*1.01</f>
        <v>274443.25659620116</v>
      </c>
      <c r="AW8" s="79">
        <f t="shared" si="10"/>
        <v>42.623562389459181</v>
      </c>
      <c r="AX8" s="14"/>
      <c r="AY8" s="120">
        <f>AY42</f>
        <v>149.09683116785754</v>
      </c>
      <c r="AZ8" s="35">
        <f t="shared" ref="AZ8:AZ18" si="45">AV8*1.01</f>
        <v>277187.68916216318</v>
      </c>
      <c r="BA8" s="79">
        <f t="shared" si="11"/>
        <v>41.327806092819621</v>
      </c>
      <c r="BB8" s="14"/>
      <c r="BC8" s="120">
        <f>BC42</f>
        <v>143.13295792114323</v>
      </c>
      <c r="BD8" s="35">
        <f t="shared" ref="BD8:BD18" si="46">AZ8*1.01</f>
        <v>279959.5660537848</v>
      </c>
      <c r="BE8" s="79">
        <f t="shared" si="12"/>
        <v>40.071440787597901</v>
      </c>
      <c r="BF8" s="50"/>
      <c r="BG8" s="120">
        <f>BG42</f>
        <v>137.40763960429751</v>
      </c>
      <c r="BH8" s="35">
        <f t="shared" ref="BH8:BH18" si="47">BD8*1.01</f>
        <v>282759.16171432263</v>
      </c>
      <c r="BI8" s="79">
        <f t="shared" si="13"/>
        <v>38.853268987654921</v>
      </c>
      <c r="BJ8" s="42"/>
      <c r="BK8" s="120">
        <f>BK42</f>
        <v>131.91133402012562</v>
      </c>
      <c r="BL8" s="35">
        <f t="shared" ref="BL8:BL18" si="48">BH8*1.01</f>
        <v>285586.75333146588</v>
      </c>
      <c r="BM8" s="79">
        <f t="shared" si="14"/>
        <v>37.672129610430218</v>
      </c>
      <c r="BN8" s="14"/>
      <c r="BO8" s="120">
        <f>BO42</f>
        <v>126.6348806593206</v>
      </c>
      <c r="BP8" s="35">
        <f t="shared" ref="BP8:BP18" si="49">BL8*1.01</f>
        <v>288442.62086478056</v>
      </c>
      <c r="BQ8" s="79">
        <f t="shared" si="15"/>
        <v>36.526896870273141</v>
      </c>
      <c r="BR8" s="14"/>
      <c r="BS8" s="120">
        <f>BS42</f>
        <v>121.56948543294777</v>
      </c>
      <c r="BT8" s="35">
        <f t="shared" ref="BT8:BT18" si="50">BP8*1.01</f>
        <v>291327.04707342834</v>
      </c>
      <c r="BU8" s="79">
        <f t="shared" si="16"/>
        <v>35.416479205416834</v>
      </c>
      <c r="BV8" s="14"/>
      <c r="BW8" s="120">
        <f>BW42</f>
        <v>116.70670601562986</v>
      </c>
      <c r="BX8" s="35">
        <f t="shared" ref="BX8:BX18" si="51">BT8*1.01</f>
        <v>294240.31754416262</v>
      </c>
      <c r="BY8" s="79">
        <f t="shared" si="17"/>
        <v>34.33981823757216</v>
      </c>
      <c r="BZ8" s="50"/>
      <c r="CA8" s="120">
        <f>CA42</f>
        <v>112.03843777500467</v>
      </c>
      <c r="CB8" s="35">
        <f t="shared" ref="CB8:CB18" si="52">BX8*1.01</f>
        <v>297182.72071960423</v>
      </c>
      <c r="CC8" s="79">
        <f t="shared" si="18"/>
        <v>33.29588776314997</v>
      </c>
      <c r="CD8" s="42"/>
      <c r="CE8" s="120">
        <f>CE42</f>
        <v>107.55690026400448</v>
      </c>
      <c r="CF8" s="35">
        <f t="shared" ref="CF8:CF18" si="53">CB8*1.01</f>
        <v>300154.54792680027</v>
      </c>
      <c r="CG8" s="79">
        <f t="shared" si="19"/>
        <v>32.283692775150207</v>
      </c>
      <c r="CH8" s="14"/>
      <c r="CI8" s="120">
        <f>CI42</f>
        <v>103.25462425344431</v>
      </c>
      <c r="CJ8" s="35">
        <f t="shared" ref="CJ8:CJ18" si="54">CF8*1.01</f>
        <v>303156.09340606828</v>
      </c>
      <c r="CK8" s="79">
        <f t="shared" si="20"/>
        <v>31.302268514785645</v>
      </c>
      <c r="CL8" s="14"/>
      <c r="CM8" s="120">
        <f>CM42</f>
        <v>99.124439283306529</v>
      </c>
      <c r="CN8" s="35">
        <f t="shared" ref="CN8:CN18" si="55">CJ8*1.01</f>
        <v>306187.65434012894</v>
      </c>
      <c r="CO8" s="79">
        <f t="shared" si="21"/>
        <v>30.350679551936157</v>
      </c>
      <c r="CP8" s="14"/>
      <c r="CQ8" s="120">
        <f>CQ42</f>
        <v>95.159461711974274</v>
      </c>
      <c r="CR8" s="35">
        <f t="shared" ref="CR8:CR18" si="56">CN8*1.01</f>
        <v>309249.53088353021</v>
      </c>
      <c r="CS8" s="79">
        <f t="shared" si="22"/>
        <v>29.428018893557297</v>
      </c>
      <c r="CT8" s="50"/>
      <c r="CU8" s="120">
        <f>CU42</f>
        <v>91.353083243495306</v>
      </c>
      <c r="CV8" s="35">
        <f t="shared" ref="CV8:CV18" si="57">CR8*1.01</f>
        <v>312342.02619236551</v>
      </c>
      <c r="CW8" s="79">
        <f t="shared" si="23"/>
        <v>28.533407119193157</v>
      </c>
      <c r="CX8" s="42"/>
      <c r="CY8" s="120">
        <f>CY42</f>
        <v>87.698959913755488</v>
      </c>
      <c r="CZ8" s="35">
        <f t="shared" ref="CZ8:CZ18" si="58">CV8*1.01</f>
        <v>315465.44645428914</v>
      </c>
      <c r="DA8" s="79">
        <f t="shared" si="24"/>
        <v>27.665991542769682</v>
      </c>
      <c r="DB8" s="14"/>
      <c r="DC8" s="120">
        <f>DC42</f>
        <v>84.191001517205265</v>
      </c>
      <c r="DD8" s="35">
        <f t="shared" ref="DD8:DD18" si="59">CZ8*1.01</f>
        <v>318620.100918832</v>
      </c>
      <c r="DE8" s="79">
        <f t="shared" si="25"/>
        <v>26.824945399869478</v>
      </c>
      <c r="DF8" s="14"/>
      <c r="DG8" s="120">
        <f>DG42</f>
        <v>80.823361456517048</v>
      </c>
      <c r="DH8" s="35">
        <f t="shared" ref="DH8:DH18" si="60">DD8*1.01</f>
        <v>321806.30192802032</v>
      </c>
      <c r="DI8" s="79">
        <f t="shared" si="26"/>
        <v>26.009467059713444</v>
      </c>
      <c r="DJ8" s="14"/>
      <c r="DK8" s="120">
        <f>DK42</f>
        <v>77.590426998256362</v>
      </c>
      <c r="DL8" s="35">
        <f t="shared" ref="DL8:DL18" si="61">DH8*1.01</f>
        <v>325024.36494730052</v>
      </c>
      <c r="DM8" s="79">
        <f t="shared" si="27"/>
        <v>25.218779261098152</v>
      </c>
      <c r="DN8" s="50"/>
      <c r="DO8" s="120">
        <f>DO42</f>
        <v>74.486809918326102</v>
      </c>
      <c r="DP8" s="35">
        <f t="shared" ref="DP8:DP18" si="62">DL8*1.01</f>
        <v>328274.60859677353</v>
      </c>
      <c r="DQ8" s="79">
        <f t="shared" si="28"/>
        <v>24.452128371560772</v>
      </c>
      <c r="DR8" s="42"/>
      <c r="DS8" s="120">
        <f>DS42</f>
        <v>71.507337521593058</v>
      </c>
      <c r="DT8" s="35">
        <f t="shared" ref="DT8:DT18" si="63">DP8*1.01</f>
        <v>331557.35468274128</v>
      </c>
      <c r="DU8" s="79">
        <f t="shared" si="29"/>
        <v>23.708783669065323</v>
      </c>
      <c r="DV8" s="14"/>
      <c r="DW8" s="120">
        <f>DW42</f>
        <v>68.647044020729339</v>
      </c>
      <c r="DX8" s="35">
        <f t="shared" ref="DX8:DX18" si="64">DT8*1.01</f>
        <v>334872.9282295687</v>
      </c>
      <c r="DY8" s="79">
        <f t="shared" si="30"/>
        <v>22.988036645525739</v>
      </c>
      <c r="DZ8" s="14"/>
      <c r="EA8" s="120">
        <f>EA42</f>
        <v>65.901162259900161</v>
      </c>
      <c r="EB8" s="35">
        <f t="shared" ref="EB8:EB18" si="65">DX8*1.01</f>
        <v>338221.65751186438</v>
      </c>
      <c r="EC8" s="79">
        <f t="shared" si="31"/>
        <v>22.289200331501757</v>
      </c>
      <c r="ED8" s="14"/>
      <c r="EE8" s="120">
        <f>EE42</f>
        <v>63.265115769504156</v>
      </c>
      <c r="EF8" s="35">
        <f t="shared" ref="EF8:EF18" si="66">EB8*1.01</f>
        <v>341603.87408698304</v>
      </c>
      <c r="EG8" s="79">
        <f t="shared" si="32"/>
        <v>21.611608641424102</v>
      </c>
      <c r="EH8" s="50"/>
      <c r="EI8" s="120">
        <f>EI42</f>
        <v>60.734511138723988</v>
      </c>
      <c r="EJ8" s="35">
        <f t="shared" ref="EJ8:EJ18" si="67">EF8*1.01</f>
        <v>345019.91282785288</v>
      </c>
      <c r="EK8" s="79">
        <f t="shared" si="33"/>
        <v>20.954615738724808</v>
      </c>
      <c r="EL8" s="26"/>
    </row>
    <row r="9" spans="1:143" x14ac:dyDescent="0.35">
      <c r="A9" s="9" t="s">
        <v>9</v>
      </c>
      <c r="B9" s="10" t="s">
        <v>100</v>
      </c>
      <c r="C9" s="133">
        <f>C33+C63</f>
        <v>5720.2032650400015</v>
      </c>
      <c r="D9" s="64">
        <v>884062</v>
      </c>
      <c r="E9" s="79">
        <f t="shared" si="34"/>
        <v>5057.014338897794</v>
      </c>
      <c r="F9" s="42"/>
      <c r="G9" s="120">
        <f>G33+G63</f>
        <v>5812.7171280637058</v>
      </c>
      <c r="H9" s="35">
        <f t="shared" si="35"/>
        <v>892902.62</v>
      </c>
      <c r="I9" s="79">
        <f t="shared" si="0"/>
        <v>5190.190352966958</v>
      </c>
      <c r="J9" s="14"/>
      <c r="K9" s="120">
        <f>K33+K63</f>
        <v>5906.8323821886379</v>
      </c>
      <c r="L9" s="35">
        <f t="shared" si="36"/>
        <v>901831.64619999996</v>
      </c>
      <c r="M9" s="79">
        <f t="shared" si="1"/>
        <v>5326.968371056646</v>
      </c>
      <c r="N9" s="14"/>
      <c r="O9" s="120">
        <f>O33+O63</f>
        <v>6002.5728994517094</v>
      </c>
      <c r="P9" s="35">
        <f t="shared" si="37"/>
        <v>910849.96266199998</v>
      </c>
      <c r="Q9" s="79">
        <f t="shared" si="2"/>
        <v>5467.4433013415219</v>
      </c>
      <c r="R9" s="50"/>
      <c r="S9" s="120">
        <f>S33+S63</f>
        <v>5837.4215180669071</v>
      </c>
      <c r="T9" s="35">
        <f t="shared" si="38"/>
        <v>919958.46228861995</v>
      </c>
      <c r="U9" s="79">
        <f t="shared" si="3"/>
        <v>5370.1853234913333</v>
      </c>
      <c r="V9" s="42"/>
      <c r="W9" s="314">
        <f>W33+W63</f>
        <v>5922.9056051738908</v>
      </c>
      <c r="X9" s="311">
        <v>929158.04691150622</v>
      </c>
      <c r="Y9" s="197">
        <f t="shared" si="4"/>
        <v>5503.315404144585</v>
      </c>
      <c r="Z9" s="14"/>
      <c r="AA9" s="120">
        <f>AA33+AA63</f>
        <v>6010.0887260193558</v>
      </c>
      <c r="AB9" s="35">
        <f t="shared" si="39"/>
        <v>938449.62738062127</v>
      </c>
      <c r="AC9" s="79">
        <f t="shared" si="5"/>
        <v>5640.165525457337</v>
      </c>
      <c r="AD9" s="14"/>
      <c r="AE9" s="120">
        <f>AE33+AE63</f>
        <v>6098.9962068640652</v>
      </c>
      <c r="AF9" s="35">
        <f t="shared" si="40"/>
        <v>947834.12365442747</v>
      </c>
      <c r="AG9" s="79">
        <f t="shared" si="6"/>
        <v>5780.8367249046787</v>
      </c>
      <c r="AH9" s="14"/>
      <c r="AI9" s="120">
        <f>AI33+AI63</f>
        <v>6189.6537511479301</v>
      </c>
      <c r="AJ9" s="35">
        <f t="shared" si="41"/>
        <v>957312.46489097178</v>
      </c>
      <c r="AK9" s="79">
        <f t="shared" si="7"/>
        <v>5925.4326893330744</v>
      </c>
      <c r="AL9" s="50"/>
      <c r="AM9" s="120">
        <f>AM33+AM63</f>
        <v>6369.3936613268597</v>
      </c>
      <c r="AN9" s="35">
        <f t="shared" si="42"/>
        <v>966885.58953988156</v>
      </c>
      <c r="AO9" s="79">
        <f t="shared" si="8"/>
        <v>6158.4749452436054</v>
      </c>
      <c r="AP9" s="42"/>
      <c r="AQ9" s="120">
        <f>AQ33+AQ63</f>
        <v>6711.5939070409122</v>
      </c>
      <c r="AR9" s="35">
        <f t="shared" si="43"/>
        <v>976554.44543528033</v>
      </c>
      <c r="AS9" s="79">
        <f t="shared" si="9"/>
        <v>6554.2368658771447</v>
      </c>
      <c r="AT9" s="14"/>
      <c r="AU9" s="120">
        <f>AU33+AU63</f>
        <v>6731.8474278949298</v>
      </c>
      <c r="AV9" s="35">
        <f t="shared" si="44"/>
        <v>986319.98988963314</v>
      </c>
      <c r="AW9" s="79">
        <f t="shared" si="10"/>
        <v>6639.7556870198805</v>
      </c>
      <c r="AX9" s="14"/>
      <c r="AY9" s="120">
        <f>AY33+AY63</f>
        <v>6752.1543527375434</v>
      </c>
      <c r="AZ9" s="35">
        <f t="shared" si="45"/>
        <v>996183.18978852953</v>
      </c>
      <c r="BA9" s="79">
        <f t="shared" si="11"/>
        <v>6726.3826610545902</v>
      </c>
      <c r="BB9" s="14"/>
      <c r="BC9" s="120">
        <f>BC33+BC63</f>
        <v>6772.5148107109944</v>
      </c>
      <c r="BD9" s="35">
        <f t="shared" si="46"/>
        <v>1006145.0216864148</v>
      </c>
      <c r="BE9" s="79">
        <f t="shared" si="12"/>
        <v>6814.1320610943794</v>
      </c>
      <c r="BF9" s="50"/>
      <c r="BG9" s="120">
        <f>BG33+BG63</f>
        <v>6378.6164124879151</v>
      </c>
      <c r="BH9" s="35">
        <f t="shared" si="47"/>
        <v>1016206.471903279</v>
      </c>
      <c r="BI9" s="79">
        <f t="shared" si="13"/>
        <v>6481.9912801586943</v>
      </c>
      <c r="BJ9" s="42"/>
      <c r="BK9" s="120">
        <f>BK33+BK63</f>
        <v>6387.2843253272476</v>
      </c>
      <c r="BL9" s="35">
        <f t="shared" si="48"/>
        <v>1026368.5366223118</v>
      </c>
      <c r="BM9" s="79">
        <f t="shared" si="14"/>
        <v>6555.7076659767572</v>
      </c>
      <c r="BN9" s="14"/>
      <c r="BO9" s="120">
        <f>BO33+BO63</f>
        <v>6396.0061604918692</v>
      </c>
      <c r="BP9" s="35">
        <f t="shared" si="49"/>
        <v>1036632.2219885349</v>
      </c>
      <c r="BQ9" s="79">
        <f t="shared" si="15"/>
        <v>6630.3060780030437</v>
      </c>
      <c r="BR9" s="14"/>
      <c r="BS9" s="120">
        <f>BS33+BS63</f>
        <v>6404.7820483045152</v>
      </c>
      <c r="BT9" s="35">
        <f t="shared" si="50"/>
        <v>1046998.5442084202</v>
      </c>
      <c r="BU9" s="79">
        <f t="shared" si="16"/>
        <v>6705.7974805470512</v>
      </c>
      <c r="BV9" s="14"/>
      <c r="BW9" s="120">
        <f>BW33+BW63</f>
        <v>6413.6121193845574</v>
      </c>
      <c r="BX9" s="35">
        <f t="shared" si="51"/>
        <v>1057468.5296505045</v>
      </c>
      <c r="BY9" s="79">
        <f t="shared" si="17"/>
        <v>6782.192977634244</v>
      </c>
      <c r="BZ9" s="50"/>
      <c r="CA9" s="120">
        <f>CA33+CA63</f>
        <v>6414.6428166486103</v>
      </c>
      <c r="CB9" s="35">
        <f t="shared" si="52"/>
        <v>1068043.2149470095</v>
      </c>
      <c r="CC9" s="79">
        <f t="shared" si="18"/>
        <v>6851.1157366301222</v>
      </c>
      <c r="CD9" s="42"/>
      <c r="CE9" s="120">
        <f>CE33+CE63</f>
        <v>6426.9816473111377</v>
      </c>
      <c r="CF9" s="35">
        <f t="shared" si="53"/>
        <v>1078723.6470964795</v>
      </c>
      <c r="CG9" s="79">
        <f t="shared" si="19"/>
        <v>6932.9370824096104</v>
      </c>
      <c r="CH9" s="14"/>
      <c r="CI9" s="120">
        <f>CI33+CI63</f>
        <v>6439.3750548850621</v>
      </c>
      <c r="CJ9" s="35">
        <f t="shared" si="54"/>
        <v>1089510.8835674443</v>
      </c>
      <c r="CK9" s="79">
        <f t="shared" si="20"/>
        <v>7015.7692056699834</v>
      </c>
      <c r="CL9" s="14"/>
      <c r="CM9" s="120">
        <f>CM33+CM63</f>
        <v>6451.8231711823792</v>
      </c>
      <c r="CN9" s="35">
        <f t="shared" si="55"/>
        <v>1100405.9924031186</v>
      </c>
      <c r="CO9" s="79">
        <f t="shared" si="21"/>
        <v>7099.6248794943822</v>
      </c>
      <c r="CP9" s="14"/>
      <c r="CQ9" s="120">
        <f>CQ33+CQ63</f>
        <v>6464.3261283147576</v>
      </c>
      <c r="CR9" s="35">
        <f t="shared" si="56"/>
        <v>1111410.0523271498</v>
      </c>
      <c r="CS9" s="79">
        <f t="shared" si="22"/>
        <v>7184.5170405300669</v>
      </c>
      <c r="CT9" s="50"/>
      <c r="CU9" s="120">
        <f>CU33+CU63</f>
        <v>6467.8840586941633</v>
      </c>
      <c r="CV9" s="35">
        <f t="shared" si="57"/>
        <v>1122524.1528504214</v>
      </c>
      <c r="CW9" s="79">
        <f t="shared" si="23"/>
        <v>7260.3560737204107</v>
      </c>
      <c r="CX9" s="42"/>
      <c r="CY9" s="120">
        <f>CY33+CY63</f>
        <v>6476.2970950334629</v>
      </c>
      <c r="CZ9" s="35">
        <f t="shared" si="58"/>
        <v>1133749.3943789257</v>
      </c>
      <c r="DA9" s="79">
        <f t="shared" si="24"/>
        <v>7342.4979093121847</v>
      </c>
      <c r="DB9" s="14"/>
      <c r="DC9" s="120">
        <f>DC33+DC63</f>
        <v>6484.7653703470442</v>
      </c>
      <c r="DD9" s="35">
        <f t="shared" si="59"/>
        <v>1145086.8883227149</v>
      </c>
      <c r="DE9" s="79">
        <f t="shared" si="25"/>
        <v>7425.6197994335944</v>
      </c>
      <c r="DF9" s="14"/>
      <c r="DG9" s="120">
        <f>DG33+DG63</f>
        <v>6493.2890179514243</v>
      </c>
      <c r="DH9" s="35">
        <f t="shared" si="60"/>
        <v>1156537.7572059422</v>
      </c>
      <c r="DI9" s="79">
        <f t="shared" si="26"/>
        <v>7509.7339177115155</v>
      </c>
      <c r="DJ9" s="14"/>
      <c r="DK9" s="120">
        <f>DK33+DK63</f>
        <v>6501.8681714658687</v>
      </c>
      <c r="DL9" s="35">
        <f t="shared" si="61"/>
        <v>1168103.1347780016</v>
      </c>
      <c r="DM9" s="79">
        <f t="shared" si="27"/>
        <v>7594.8525930025944</v>
      </c>
      <c r="DN9" s="50"/>
      <c r="DO9" s="120">
        <f>DO33+DO63</f>
        <v>6501.502964813013</v>
      </c>
      <c r="DP9" s="35">
        <f t="shared" si="62"/>
        <v>1179784.1661257816</v>
      </c>
      <c r="DQ9" s="79">
        <f t="shared" si="28"/>
        <v>7670.3702539062178</v>
      </c>
      <c r="DR9" s="42"/>
      <c r="DS9" s="120">
        <f>DS33+DS63</f>
        <v>6519.9935322194697</v>
      </c>
      <c r="DT9" s="35">
        <f t="shared" si="63"/>
        <v>1191582.0077870395</v>
      </c>
      <c r="DU9" s="79">
        <f t="shared" si="29"/>
        <v>7769.1069838805879</v>
      </c>
      <c r="DV9" s="14"/>
      <c r="DW9" s="120">
        <f>DW33+DW63</f>
        <v>6538.540008216456</v>
      </c>
      <c r="DX9" s="35">
        <f t="shared" si="64"/>
        <v>1203497.82786491</v>
      </c>
      <c r="DY9" s="79">
        <f t="shared" si="30"/>
        <v>7869.118697296316</v>
      </c>
      <c r="DZ9" s="14"/>
      <c r="EA9" s="120">
        <f>EA33+EA63</f>
        <v>6557.1425276404052</v>
      </c>
      <c r="EB9" s="35">
        <f t="shared" si="65"/>
        <v>1215532.806143559</v>
      </c>
      <c r="EC9" s="79">
        <f t="shared" si="31"/>
        <v>7970.4218569060113</v>
      </c>
      <c r="ED9" s="14"/>
      <c r="EE9" s="120">
        <f>EE33+EE63</f>
        <v>6575.8012256335978</v>
      </c>
      <c r="EF9" s="35">
        <f t="shared" si="66"/>
        <v>1227688.1342049947</v>
      </c>
      <c r="EG9" s="79">
        <f t="shared" si="32"/>
        <v>8073.0331376010281</v>
      </c>
      <c r="EH9" s="50"/>
      <c r="EI9" s="120">
        <f>EI33+EI63</f>
        <v>6593.7162376447732</v>
      </c>
      <c r="EJ9" s="35">
        <f t="shared" si="67"/>
        <v>1239965.0155470446</v>
      </c>
      <c r="EK9" s="79">
        <f t="shared" si="33"/>
        <v>8175.9774571240014</v>
      </c>
      <c r="EL9" s="26"/>
    </row>
    <row r="10" spans="1:143" x14ac:dyDescent="0.35">
      <c r="A10" s="9" t="s">
        <v>10</v>
      </c>
      <c r="B10" s="10" t="s">
        <v>92</v>
      </c>
      <c r="C10" s="133">
        <f>C23+C30+C36+C51</f>
        <v>142</v>
      </c>
      <c r="D10" s="64">
        <v>180000</v>
      </c>
      <c r="E10" s="79">
        <f t="shared" si="34"/>
        <v>25.56</v>
      </c>
      <c r="F10" s="42"/>
      <c r="G10" s="120">
        <f>G23+G30+G36+G51</f>
        <v>142</v>
      </c>
      <c r="H10" s="35">
        <f t="shared" si="35"/>
        <v>181800</v>
      </c>
      <c r="I10" s="79">
        <f t="shared" si="0"/>
        <v>25.8156</v>
      </c>
      <c r="J10" s="14"/>
      <c r="K10" s="120">
        <f>K23+K30+K36+K51</f>
        <v>142</v>
      </c>
      <c r="L10" s="35">
        <f t="shared" si="36"/>
        <v>183618</v>
      </c>
      <c r="M10" s="79">
        <f t="shared" si="1"/>
        <v>26.073755999999999</v>
      </c>
      <c r="N10" s="14"/>
      <c r="O10" s="120">
        <f>O23+O30+O36+O51</f>
        <v>142</v>
      </c>
      <c r="P10" s="35">
        <f t="shared" si="37"/>
        <v>185454.18</v>
      </c>
      <c r="Q10" s="79">
        <f t="shared" si="2"/>
        <v>26.334493559999999</v>
      </c>
      <c r="R10" s="50"/>
      <c r="S10" s="120">
        <f>S23+S30+S36+S51</f>
        <v>142</v>
      </c>
      <c r="T10" s="35">
        <f t="shared" si="38"/>
        <v>187308.7218</v>
      </c>
      <c r="U10" s="79">
        <f t="shared" si="3"/>
        <v>26.597838495600001</v>
      </c>
      <c r="V10" s="42"/>
      <c r="W10" s="314">
        <f>W23+W30+W36+W51</f>
        <v>142</v>
      </c>
      <c r="X10" s="311">
        <v>189181.809018</v>
      </c>
      <c r="Y10" s="197">
        <f t="shared" si="4"/>
        <v>26.863816880555998</v>
      </c>
      <c r="Z10" s="14"/>
      <c r="AA10" s="120">
        <f>AA23+AA30+AA36+AA51</f>
        <v>142</v>
      </c>
      <c r="AB10" s="35">
        <f t="shared" si="39"/>
        <v>191073.62710817999</v>
      </c>
      <c r="AC10" s="79">
        <f t="shared" si="5"/>
        <v>27.13245504936156</v>
      </c>
      <c r="AD10" s="14"/>
      <c r="AE10" s="120">
        <f>AE23+AE30+AE36+AE51</f>
        <v>142</v>
      </c>
      <c r="AF10" s="35">
        <f t="shared" si="40"/>
        <v>192984.36337926181</v>
      </c>
      <c r="AG10" s="79">
        <f t="shared" si="6"/>
        <v>27.403779599855177</v>
      </c>
      <c r="AH10" s="14"/>
      <c r="AI10" s="120">
        <f>AI23+AI30+AI36+AI51</f>
        <v>142</v>
      </c>
      <c r="AJ10" s="35">
        <f t="shared" si="41"/>
        <v>194914.20701305443</v>
      </c>
      <c r="AK10" s="79">
        <f t="shared" si="7"/>
        <v>27.677817395853729</v>
      </c>
      <c r="AL10" s="50"/>
      <c r="AM10" s="120">
        <f>AM23+AM30+AM36+AM51</f>
        <v>162</v>
      </c>
      <c r="AN10" s="35">
        <f t="shared" si="42"/>
        <v>196863.34908318496</v>
      </c>
      <c r="AO10" s="79">
        <f t="shared" si="8"/>
        <v>31.891862551475963</v>
      </c>
      <c r="AP10" s="42"/>
      <c r="AQ10" s="120">
        <f>AQ23+AQ30+AQ36+AQ51</f>
        <v>162</v>
      </c>
      <c r="AR10" s="35">
        <f t="shared" si="43"/>
        <v>198831.98257401682</v>
      </c>
      <c r="AS10" s="79">
        <f t="shared" si="9"/>
        <v>32.210781176990729</v>
      </c>
      <c r="AT10" s="14"/>
      <c r="AU10" s="120">
        <f>AU23+AU30+AU36+AU51</f>
        <v>162</v>
      </c>
      <c r="AV10" s="35">
        <f t="shared" si="44"/>
        <v>200820.302399757</v>
      </c>
      <c r="AW10" s="79">
        <f t="shared" si="10"/>
        <v>32.532888988760632</v>
      </c>
      <c r="AX10" s="14"/>
      <c r="AY10" s="120">
        <f>AY23+AY30+AY36+AY51</f>
        <v>162</v>
      </c>
      <c r="AZ10" s="35">
        <f t="shared" si="45"/>
        <v>202828.50542375457</v>
      </c>
      <c r="BA10" s="79">
        <f t="shared" si="11"/>
        <v>32.85821787864824</v>
      </c>
      <c r="BB10" s="14"/>
      <c r="BC10" s="120">
        <f>BC23+BC30+BC36+BC51</f>
        <v>162</v>
      </c>
      <c r="BD10" s="35">
        <f t="shared" si="46"/>
        <v>204856.79047799212</v>
      </c>
      <c r="BE10" s="79">
        <f t="shared" si="12"/>
        <v>33.186800057434723</v>
      </c>
      <c r="BF10" s="50"/>
      <c r="BG10" s="120">
        <f>BG23+BG30+BG36+BG51</f>
        <v>186</v>
      </c>
      <c r="BH10" s="35">
        <f t="shared" si="47"/>
        <v>206905.35838277204</v>
      </c>
      <c r="BI10" s="79">
        <f t="shared" si="13"/>
        <v>38.484396659195603</v>
      </c>
      <c r="BJ10" s="42"/>
      <c r="BK10" s="120">
        <f>BK23+BK30+BK36+BK51</f>
        <v>186</v>
      </c>
      <c r="BL10" s="35">
        <f t="shared" si="48"/>
        <v>208974.41196659976</v>
      </c>
      <c r="BM10" s="79">
        <f t="shared" si="14"/>
        <v>38.869240625787555</v>
      </c>
      <c r="BN10" s="14"/>
      <c r="BO10" s="120">
        <f>BO23+BO30+BO36+BO51</f>
        <v>186</v>
      </c>
      <c r="BP10" s="35">
        <f t="shared" si="49"/>
        <v>211064.15608626575</v>
      </c>
      <c r="BQ10" s="79">
        <f t="shared" si="15"/>
        <v>39.257933032045429</v>
      </c>
      <c r="BR10" s="14"/>
      <c r="BS10" s="120">
        <f>BS23+BS30+BS36+BS51</f>
        <v>186</v>
      </c>
      <c r="BT10" s="35">
        <f t="shared" si="50"/>
        <v>213174.79764712841</v>
      </c>
      <c r="BU10" s="79">
        <f t="shared" si="16"/>
        <v>39.650512362365887</v>
      </c>
      <c r="BV10" s="14"/>
      <c r="BW10" s="120">
        <f>BW23+BW30+BW36+BW51</f>
        <v>186</v>
      </c>
      <c r="BX10" s="35">
        <f t="shared" si="51"/>
        <v>215306.5456235997</v>
      </c>
      <c r="BY10" s="79">
        <f t="shared" si="17"/>
        <v>40.047017485989542</v>
      </c>
      <c r="BZ10" s="50"/>
      <c r="CA10" s="120">
        <f>CA23+CA30+CA36+CA51</f>
        <v>196</v>
      </c>
      <c r="CB10" s="35">
        <f t="shared" si="52"/>
        <v>217459.61107983568</v>
      </c>
      <c r="CC10" s="79">
        <f t="shared" si="18"/>
        <v>42.622083771647794</v>
      </c>
      <c r="CD10" s="42"/>
      <c r="CE10" s="120">
        <f>CE23+CE30+CE36+CE51</f>
        <v>196</v>
      </c>
      <c r="CF10" s="35">
        <f t="shared" si="53"/>
        <v>219634.20719063404</v>
      </c>
      <c r="CG10" s="79">
        <f t="shared" si="19"/>
        <v>43.048304609364273</v>
      </c>
      <c r="CH10" s="14"/>
      <c r="CI10" s="120">
        <f>CI23+CI30+CI36+CI51</f>
        <v>196</v>
      </c>
      <c r="CJ10" s="35">
        <f t="shared" si="54"/>
        <v>221830.54926254039</v>
      </c>
      <c r="CK10" s="79">
        <f t="shared" si="20"/>
        <v>43.478787655457914</v>
      </c>
      <c r="CL10" s="14"/>
      <c r="CM10" s="120">
        <f>CM23+CM30+CM36+CM51</f>
        <v>196</v>
      </c>
      <c r="CN10" s="35">
        <f t="shared" si="55"/>
        <v>224048.85475516578</v>
      </c>
      <c r="CO10" s="79">
        <f t="shared" si="21"/>
        <v>43.913575532012494</v>
      </c>
      <c r="CP10" s="14"/>
      <c r="CQ10" s="120">
        <f>CQ23+CQ30+CQ36+CQ51</f>
        <v>196</v>
      </c>
      <c r="CR10" s="35">
        <f t="shared" si="56"/>
        <v>226289.34330271743</v>
      </c>
      <c r="CS10" s="79">
        <f t="shared" si="22"/>
        <v>44.352711287332617</v>
      </c>
      <c r="CT10" s="50"/>
      <c r="CU10" s="120">
        <f>CU23+CU30+CU36+CU51</f>
        <v>215</v>
      </c>
      <c r="CV10" s="35">
        <f t="shared" si="57"/>
        <v>228552.23673574461</v>
      </c>
      <c r="CW10" s="79">
        <f t="shared" si="23"/>
        <v>49.138730898185088</v>
      </c>
      <c r="CX10" s="42"/>
      <c r="CY10" s="120">
        <f>CY23+CY30+CY36+CY51</f>
        <v>215</v>
      </c>
      <c r="CZ10" s="35">
        <f t="shared" si="58"/>
        <v>230837.75910310206</v>
      </c>
      <c r="DA10" s="79">
        <f t="shared" si="24"/>
        <v>49.630118207166937</v>
      </c>
      <c r="DB10" s="14"/>
      <c r="DC10" s="120">
        <f>DC23+DC30+DC36+DC51</f>
        <v>215</v>
      </c>
      <c r="DD10" s="35">
        <f t="shared" si="59"/>
        <v>233146.13669413308</v>
      </c>
      <c r="DE10" s="79">
        <f t="shared" si="25"/>
        <v>50.126419389238613</v>
      </c>
      <c r="DF10" s="14"/>
      <c r="DG10" s="120">
        <f>DG23+DG30+DG36+DG51</f>
        <v>215</v>
      </c>
      <c r="DH10" s="35">
        <f t="shared" si="60"/>
        <v>235477.59806107442</v>
      </c>
      <c r="DI10" s="79">
        <f t="shared" si="26"/>
        <v>50.627683583131002</v>
      </c>
      <c r="DJ10" s="14"/>
      <c r="DK10" s="120">
        <f>DK23+DK30+DK36+DK51</f>
        <v>215</v>
      </c>
      <c r="DL10" s="35">
        <f t="shared" si="61"/>
        <v>237832.37404168517</v>
      </c>
      <c r="DM10" s="79">
        <f t="shared" si="27"/>
        <v>51.13396041896231</v>
      </c>
      <c r="DN10" s="50"/>
      <c r="DO10" s="120">
        <f>DO23+DO30+DO36+DO51</f>
        <v>225</v>
      </c>
      <c r="DP10" s="35">
        <f t="shared" si="62"/>
        <v>240210.69778210201</v>
      </c>
      <c r="DQ10" s="79">
        <f t="shared" si="28"/>
        <v>54.047407000972946</v>
      </c>
      <c r="DR10" s="42"/>
      <c r="DS10" s="120">
        <f>DS23+DS30+DS36+DS51</f>
        <v>225</v>
      </c>
      <c r="DT10" s="35">
        <f t="shared" si="63"/>
        <v>242612.80475992305</v>
      </c>
      <c r="DU10" s="79">
        <f t="shared" si="29"/>
        <v>54.587881070982689</v>
      </c>
      <c r="DV10" s="14"/>
      <c r="DW10" s="120">
        <f>DW23+DW30+DW36+DW51</f>
        <v>225</v>
      </c>
      <c r="DX10" s="35">
        <f t="shared" si="64"/>
        <v>245038.93280752227</v>
      </c>
      <c r="DY10" s="79">
        <f t="shared" si="30"/>
        <v>55.133759881692512</v>
      </c>
      <c r="DZ10" s="14"/>
      <c r="EA10" s="120">
        <f>EA23+EA30+EA36+EA51</f>
        <v>225</v>
      </c>
      <c r="EB10" s="35">
        <f t="shared" si="65"/>
        <v>247489.3221355975</v>
      </c>
      <c r="EC10" s="79">
        <f t="shared" si="31"/>
        <v>55.685097480509441</v>
      </c>
      <c r="ED10" s="14"/>
      <c r="EE10" s="120">
        <f>EE23+EE30+EE36+EE51</f>
        <v>225</v>
      </c>
      <c r="EF10" s="35">
        <f t="shared" si="66"/>
        <v>249964.21535695347</v>
      </c>
      <c r="EG10" s="79">
        <f t="shared" si="32"/>
        <v>56.241948455314535</v>
      </c>
      <c r="EH10" s="50"/>
      <c r="EI10" s="120">
        <f>EI23+EI30+EI36+EI51</f>
        <v>230</v>
      </c>
      <c r="EJ10" s="35">
        <f t="shared" si="67"/>
        <v>252463.857510523</v>
      </c>
      <c r="EK10" s="79">
        <f t="shared" si="33"/>
        <v>58.066687227420296</v>
      </c>
      <c r="EL10" s="26"/>
    </row>
    <row r="11" spans="1:143" x14ac:dyDescent="0.35">
      <c r="A11" s="9" t="s">
        <v>12</v>
      </c>
      <c r="B11" s="10" t="s">
        <v>140</v>
      </c>
      <c r="C11" s="133">
        <f>C37+C62</f>
        <v>2.9584615384615387</v>
      </c>
      <c r="D11" s="13">
        <v>0</v>
      </c>
      <c r="E11" s="79">
        <f t="shared" si="34"/>
        <v>0</v>
      </c>
      <c r="F11" s="42"/>
      <c r="G11" s="120">
        <f>G37+G62</f>
        <v>2.9584615384615387</v>
      </c>
      <c r="H11" s="35">
        <f t="shared" si="35"/>
        <v>0</v>
      </c>
      <c r="I11" s="79">
        <f t="shared" si="0"/>
        <v>0</v>
      </c>
      <c r="J11" s="14"/>
      <c r="K11" s="120">
        <f>K37+K62</f>
        <v>2.9584615384615387</v>
      </c>
      <c r="L11" s="35">
        <f t="shared" si="36"/>
        <v>0</v>
      </c>
      <c r="M11" s="79">
        <f t="shared" si="1"/>
        <v>0</v>
      </c>
      <c r="N11" s="14"/>
      <c r="O11" s="120">
        <f>O37+O62</f>
        <v>2.9584615384615387</v>
      </c>
      <c r="P11" s="35">
        <f t="shared" si="37"/>
        <v>0</v>
      </c>
      <c r="Q11" s="79">
        <f t="shared" si="2"/>
        <v>0</v>
      </c>
      <c r="R11" s="50"/>
      <c r="S11" s="120">
        <f>S37+S62</f>
        <v>3.3076000000000003</v>
      </c>
      <c r="T11" s="35">
        <f t="shared" si="38"/>
        <v>0</v>
      </c>
      <c r="U11" s="79">
        <f t="shared" si="3"/>
        <v>0</v>
      </c>
      <c r="V11" s="42"/>
      <c r="W11" s="314">
        <f>W37+W62</f>
        <v>3.3076000000000003</v>
      </c>
      <c r="X11" s="311">
        <v>0</v>
      </c>
      <c r="Y11" s="197">
        <f t="shared" si="4"/>
        <v>0</v>
      </c>
      <c r="Z11" s="14"/>
      <c r="AA11" s="120">
        <f>AA37+AA62</f>
        <v>3.3076000000000003</v>
      </c>
      <c r="AB11" s="35">
        <f t="shared" si="39"/>
        <v>0</v>
      </c>
      <c r="AC11" s="79">
        <f t="shared" si="5"/>
        <v>0</v>
      </c>
      <c r="AD11" s="14"/>
      <c r="AE11" s="120">
        <f>AE37+AE62</f>
        <v>3.3076000000000003</v>
      </c>
      <c r="AF11" s="35">
        <f t="shared" si="40"/>
        <v>0</v>
      </c>
      <c r="AG11" s="79">
        <f t="shared" si="6"/>
        <v>0</v>
      </c>
      <c r="AH11" s="14"/>
      <c r="AI11" s="120">
        <f>AI37+AI62</f>
        <v>3.3076000000000003</v>
      </c>
      <c r="AJ11" s="35">
        <f t="shared" si="41"/>
        <v>0</v>
      </c>
      <c r="AK11" s="79">
        <f t="shared" si="7"/>
        <v>0</v>
      </c>
      <c r="AL11" s="50"/>
      <c r="AM11" s="120">
        <f>AM37+AM62</f>
        <v>3.5076000000000001</v>
      </c>
      <c r="AN11" s="35">
        <f t="shared" si="42"/>
        <v>0</v>
      </c>
      <c r="AO11" s="79">
        <f t="shared" si="8"/>
        <v>0</v>
      </c>
      <c r="AP11" s="42"/>
      <c r="AQ11" s="120">
        <f>AQ37+AQ62</f>
        <v>3.5076000000000001</v>
      </c>
      <c r="AR11" s="35">
        <f t="shared" si="43"/>
        <v>0</v>
      </c>
      <c r="AS11" s="79">
        <f t="shared" si="9"/>
        <v>0</v>
      </c>
      <c r="AT11" s="14"/>
      <c r="AU11" s="120">
        <f>AU37+AU62</f>
        <v>3.5076000000000001</v>
      </c>
      <c r="AV11" s="35">
        <f t="shared" si="44"/>
        <v>0</v>
      </c>
      <c r="AW11" s="79">
        <f t="shared" si="10"/>
        <v>0</v>
      </c>
      <c r="AX11" s="14"/>
      <c r="AY11" s="120">
        <f>AY37+AY62</f>
        <v>3.5076000000000001</v>
      </c>
      <c r="AZ11" s="35">
        <f t="shared" si="45"/>
        <v>0</v>
      </c>
      <c r="BA11" s="79">
        <f t="shared" si="11"/>
        <v>0</v>
      </c>
      <c r="BB11" s="14"/>
      <c r="BC11" s="120">
        <f>BC37+BC62</f>
        <v>3.5076000000000001</v>
      </c>
      <c r="BD11" s="35">
        <f t="shared" si="46"/>
        <v>0</v>
      </c>
      <c r="BE11" s="79">
        <f t="shared" si="12"/>
        <v>0</v>
      </c>
      <c r="BF11" s="50"/>
      <c r="BG11" s="120">
        <f>BG37+BG62</f>
        <v>3.8076000000000003</v>
      </c>
      <c r="BH11" s="35">
        <f t="shared" si="47"/>
        <v>0</v>
      </c>
      <c r="BI11" s="79">
        <f t="shared" si="13"/>
        <v>0</v>
      </c>
      <c r="BJ11" s="42"/>
      <c r="BK11" s="120">
        <f>BK37+BK62</f>
        <v>3.8076000000000003</v>
      </c>
      <c r="BL11" s="35">
        <f t="shared" si="48"/>
        <v>0</v>
      </c>
      <c r="BM11" s="79">
        <f t="shared" si="14"/>
        <v>0</v>
      </c>
      <c r="BN11" s="14"/>
      <c r="BO11" s="120">
        <f>BO37+BO62</f>
        <v>3.8076000000000003</v>
      </c>
      <c r="BP11" s="35">
        <f t="shared" si="49"/>
        <v>0</v>
      </c>
      <c r="BQ11" s="79">
        <f t="shared" si="15"/>
        <v>0</v>
      </c>
      <c r="BR11" s="14"/>
      <c r="BS11" s="120">
        <f>BS37+BS62</f>
        <v>3.8076000000000003</v>
      </c>
      <c r="BT11" s="35">
        <f t="shared" si="50"/>
        <v>0</v>
      </c>
      <c r="BU11" s="79">
        <f t="shared" si="16"/>
        <v>0</v>
      </c>
      <c r="BV11" s="14"/>
      <c r="BW11" s="120">
        <f>BW37+BW62</f>
        <v>3.8076000000000003</v>
      </c>
      <c r="BX11" s="35">
        <f t="shared" si="51"/>
        <v>0</v>
      </c>
      <c r="BY11" s="79">
        <f t="shared" si="17"/>
        <v>0</v>
      </c>
      <c r="BZ11" s="50"/>
      <c r="CA11" s="120">
        <f>CA37+CA62</f>
        <v>6.1</v>
      </c>
      <c r="CB11" s="35">
        <f t="shared" si="52"/>
        <v>0</v>
      </c>
      <c r="CC11" s="79">
        <f t="shared" si="18"/>
        <v>0</v>
      </c>
      <c r="CD11" s="42"/>
      <c r="CE11" s="120">
        <f>CE37+CE62</f>
        <v>6.1</v>
      </c>
      <c r="CF11" s="35">
        <f t="shared" si="53"/>
        <v>0</v>
      </c>
      <c r="CG11" s="79">
        <f t="shared" si="19"/>
        <v>0</v>
      </c>
      <c r="CH11" s="14"/>
      <c r="CI11" s="120">
        <f>CI37+CI62</f>
        <v>6.1</v>
      </c>
      <c r="CJ11" s="35">
        <f t="shared" si="54"/>
        <v>0</v>
      </c>
      <c r="CK11" s="79">
        <f t="shared" si="20"/>
        <v>0</v>
      </c>
      <c r="CL11" s="14"/>
      <c r="CM11" s="120">
        <f>CM37+CM62</f>
        <v>6.1</v>
      </c>
      <c r="CN11" s="35">
        <f t="shared" si="55"/>
        <v>0</v>
      </c>
      <c r="CO11" s="79">
        <f t="shared" si="21"/>
        <v>0</v>
      </c>
      <c r="CP11" s="14"/>
      <c r="CQ11" s="120">
        <f>CQ37+CQ62</f>
        <v>6.1</v>
      </c>
      <c r="CR11" s="35">
        <f t="shared" si="56"/>
        <v>0</v>
      </c>
      <c r="CS11" s="79">
        <f t="shared" si="22"/>
        <v>0</v>
      </c>
      <c r="CT11" s="50"/>
      <c r="CU11" s="120">
        <f>CU37+CU62</f>
        <v>6.6</v>
      </c>
      <c r="CV11" s="35">
        <f t="shared" si="57"/>
        <v>0</v>
      </c>
      <c r="CW11" s="79">
        <f t="shared" si="23"/>
        <v>0</v>
      </c>
      <c r="CX11" s="42"/>
      <c r="CY11" s="120">
        <f>CY37+CY62</f>
        <v>6.6</v>
      </c>
      <c r="CZ11" s="35">
        <f t="shared" si="58"/>
        <v>0</v>
      </c>
      <c r="DA11" s="79">
        <f t="shared" si="24"/>
        <v>0</v>
      </c>
      <c r="DB11" s="14"/>
      <c r="DC11" s="120">
        <f>DC37+DC62</f>
        <v>6.6</v>
      </c>
      <c r="DD11" s="35">
        <f t="shared" si="59"/>
        <v>0</v>
      </c>
      <c r="DE11" s="79">
        <f t="shared" si="25"/>
        <v>0</v>
      </c>
      <c r="DF11" s="14"/>
      <c r="DG11" s="120">
        <f>DG37+DG62</f>
        <v>6.6</v>
      </c>
      <c r="DH11" s="35">
        <f t="shared" si="60"/>
        <v>0</v>
      </c>
      <c r="DI11" s="79">
        <f t="shared" si="26"/>
        <v>0</v>
      </c>
      <c r="DJ11" s="14"/>
      <c r="DK11" s="120">
        <f>DK37+DK62</f>
        <v>6.6</v>
      </c>
      <c r="DL11" s="35">
        <f t="shared" si="61"/>
        <v>0</v>
      </c>
      <c r="DM11" s="79">
        <f t="shared" si="27"/>
        <v>0</v>
      </c>
      <c r="DN11" s="50"/>
      <c r="DO11" s="120">
        <f>DO37+DO62</f>
        <v>6.6</v>
      </c>
      <c r="DP11" s="35">
        <f t="shared" si="62"/>
        <v>0</v>
      </c>
      <c r="DQ11" s="79">
        <f t="shared" si="28"/>
        <v>0</v>
      </c>
      <c r="DR11" s="42"/>
      <c r="DS11" s="120">
        <f>DS37+DS62</f>
        <v>6.6</v>
      </c>
      <c r="DT11" s="35">
        <f t="shared" si="63"/>
        <v>0</v>
      </c>
      <c r="DU11" s="79">
        <f t="shared" si="29"/>
        <v>0</v>
      </c>
      <c r="DV11" s="14"/>
      <c r="DW11" s="120">
        <f>DW37+DW62</f>
        <v>6.6</v>
      </c>
      <c r="DX11" s="35">
        <f t="shared" si="64"/>
        <v>0</v>
      </c>
      <c r="DY11" s="79">
        <f t="shared" si="30"/>
        <v>0</v>
      </c>
      <c r="DZ11" s="14"/>
      <c r="EA11" s="120">
        <f>EA37+EA62</f>
        <v>6.6</v>
      </c>
      <c r="EB11" s="35">
        <f t="shared" si="65"/>
        <v>0</v>
      </c>
      <c r="EC11" s="79">
        <f t="shared" si="31"/>
        <v>0</v>
      </c>
      <c r="ED11" s="14"/>
      <c r="EE11" s="120">
        <f>EE37+EE62</f>
        <v>6.6</v>
      </c>
      <c r="EF11" s="35">
        <f t="shared" si="66"/>
        <v>0</v>
      </c>
      <c r="EG11" s="79">
        <f t="shared" si="32"/>
        <v>0</v>
      </c>
      <c r="EH11" s="50"/>
      <c r="EI11" s="120">
        <f>EI37+EI62</f>
        <v>7.4</v>
      </c>
      <c r="EJ11" s="35">
        <f t="shared" si="67"/>
        <v>0</v>
      </c>
      <c r="EK11" s="79">
        <f t="shared" si="33"/>
        <v>0</v>
      </c>
      <c r="EL11" s="26"/>
    </row>
    <row r="12" spans="1:143" x14ac:dyDescent="0.35">
      <c r="A12" s="9" t="s">
        <v>13</v>
      </c>
      <c r="B12" s="10" t="s">
        <v>101</v>
      </c>
      <c r="C12" s="133">
        <f>C38</f>
        <v>8.7119999999999993E-3</v>
      </c>
      <c r="D12" s="13">
        <v>0</v>
      </c>
      <c r="E12" s="79">
        <f t="shared" si="34"/>
        <v>0</v>
      </c>
      <c r="F12" s="42"/>
      <c r="G12" s="120">
        <f>G38</f>
        <v>8.7119999999999993E-3</v>
      </c>
      <c r="H12" s="35">
        <f t="shared" si="35"/>
        <v>0</v>
      </c>
      <c r="I12" s="79">
        <f t="shared" si="0"/>
        <v>0</v>
      </c>
      <c r="J12" s="14"/>
      <c r="K12" s="120">
        <f>K38</f>
        <v>8.7119999999999993E-3</v>
      </c>
      <c r="L12" s="35">
        <f t="shared" si="36"/>
        <v>0</v>
      </c>
      <c r="M12" s="79">
        <f t="shared" si="1"/>
        <v>0</v>
      </c>
      <c r="N12" s="14"/>
      <c r="O12" s="120">
        <f>O38</f>
        <v>8.7119999999999993E-3</v>
      </c>
      <c r="P12" s="35">
        <f t="shared" si="37"/>
        <v>0</v>
      </c>
      <c r="Q12" s="79">
        <f t="shared" si="2"/>
        <v>0</v>
      </c>
      <c r="R12" s="50"/>
      <c r="S12" s="120">
        <f>S38</f>
        <v>8.7119999999999993E-3</v>
      </c>
      <c r="T12" s="35">
        <f t="shared" si="38"/>
        <v>0</v>
      </c>
      <c r="U12" s="79">
        <f t="shared" si="3"/>
        <v>0</v>
      </c>
      <c r="V12" s="42"/>
      <c r="W12" s="314">
        <f>W38</f>
        <v>8.7119999999999993E-3</v>
      </c>
      <c r="X12" s="311">
        <v>0</v>
      </c>
      <c r="Y12" s="197">
        <f t="shared" si="4"/>
        <v>0</v>
      </c>
      <c r="Z12" s="14"/>
      <c r="AA12" s="120">
        <f>AA38</f>
        <v>8.7119999999999993E-3</v>
      </c>
      <c r="AB12" s="35">
        <f t="shared" si="39"/>
        <v>0</v>
      </c>
      <c r="AC12" s="79">
        <f t="shared" si="5"/>
        <v>0</v>
      </c>
      <c r="AD12" s="14"/>
      <c r="AE12" s="120">
        <f>AE38</f>
        <v>8.7119999999999993E-3</v>
      </c>
      <c r="AF12" s="35">
        <f t="shared" si="40"/>
        <v>0</v>
      </c>
      <c r="AG12" s="79">
        <f t="shared" si="6"/>
        <v>0</v>
      </c>
      <c r="AH12" s="14"/>
      <c r="AI12" s="120">
        <f>AI38</f>
        <v>8.7119999999999993E-3</v>
      </c>
      <c r="AJ12" s="35">
        <f t="shared" si="41"/>
        <v>0</v>
      </c>
      <c r="AK12" s="79">
        <f t="shared" si="7"/>
        <v>0</v>
      </c>
      <c r="AL12" s="50"/>
      <c r="AM12" s="120">
        <f>AM38</f>
        <v>8.7119999999999993E-3</v>
      </c>
      <c r="AN12" s="35">
        <f t="shared" si="42"/>
        <v>0</v>
      </c>
      <c r="AO12" s="79">
        <f t="shared" si="8"/>
        <v>0</v>
      </c>
      <c r="AP12" s="42"/>
      <c r="AQ12" s="120">
        <f>AQ38</f>
        <v>8.7119999999999993E-3</v>
      </c>
      <c r="AR12" s="35">
        <f t="shared" si="43"/>
        <v>0</v>
      </c>
      <c r="AS12" s="79">
        <f t="shared" si="9"/>
        <v>0</v>
      </c>
      <c r="AT12" s="14"/>
      <c r="AU12" s="120">
        <f>AU38</f>
        <v>8.7119999999999993E-3</v>
      </c>
      <c r="AV12" s="35">
        <f t="shared" si="44"/>
        <v>0</v>
      </c>
      <c r="AW12" s="79">
        <f t="shared" si="10"/>
        <v>0</v>
      </c>
      <c r="AX12" s="14"/>
      <c r="AY12" s="120">
        <f>AY38</f>
        <v>8.7119999999999993E-3</v>
      </c>
      <c r="AZ12" s="35">
        <f t="shared" si="45"/>
        <v>0</v>
      </c>
      <c r="BA12" s="79">
        <f t="shared" si="11"/>
        <v>0</v>
      </c>
      <c r="BB12" s="14"/>
      <c r="BC12" s="120">
        <f>BC38</f>
        <v>8.7119999999999993E-3</v>
      </c>
      <c r="BD12" s="35">
        <f t="shared" si="46"/>
        <v>0</v>
      </c>
      <c r="BE12" s="79">
        <f t="shared" si="12"/>
        <v>0</v>
      </c>
      <c r="BF12" s="50"/>
      <c r="BG12" s="120">
        <f>BG38</f>
        <v>8.7119999999999993E-3</v>
      </c>
      <c r="BH12" s="35">
        <f t="shared" si="47"/>
        <v>0</v>
      </c>
      <c r="BI12" s="79">
        <f t="shared" si="13"/>
        <v>0</v>
      </c>
      <c r="BJ12" s="42"/>
      <c r="BK12" s="120">
        <f>BK38</f>
        <v>8.7119999999999993E-3</v>
      </c>
      <c r="BL12" s="35">
        <f t="shared" si="48"/>
        <v>0</v>
      </c>
      <c r="BM12" s="79">
        <f t="shared" si="14"/>
        <v>0</v>
      </c>
      <c r="BN12" s="14"/>
      <c r="BO12" s="120">
        <f>BO38</f>
        <v>8.7119999999999993E-3</v>
      </c>
      <c r="BP12" s="35">
        <f t="shared" si="49"/>
        <v>0</v>
      </c>
      <c r="BQ12" s="79">
        <f t="shared" si="15"/>
        <v>0</v>
      </c>
      <c r="BR12" s="14"/>
      <c r="BS12" s="120">
        <f>BS38</f>
        <v>8.7119999999999993E-3</v>
      </c>
      <c r="BT12" s="35">
        <f t="shared" si="50"/>
        <v>0</v>
      </c>
      <c r="BU12" s="79">
        <f t="shared" si="16"/>
        <v>0</v>
      </c>
      <c r="BV12" s="14"/>
      <c r="BW12" s="120">
        <f>BW38</f>
        <v>8.7119999999999993E-3</v>
      </c>
      <c r="BX12" s="35">
        <f t="shared" si="51"/>
        <v>0</v>
      </c>
      <c r="BY12" s="79">
        <f t="shared" si="17"/>
        <v>0</v>
      </c>
      <c r="BZ12" s="50"/>
      <c r="CA12" s="120">
        <f>CA38</f>
        <v>0.17</v>
      </c>
      <c r="CB12" s="35">
        <f t="shared" si="52"/>
        <v>0</v>
      </c>
      <c r="CC12" s="79">
        <f t="shared" si="18"/>
        <v>0</v>
      </c>
      <c r="CD12" s="42"/>
      <c r="CE12" s="120">
        <f>CE38</f>
        <v>0.17</v>
      </c>
      <c r="CF12" s="35">
        <f t="shared" si="53"/>
        <v>0</v>
      </c>
      <c r="CG12" s="79">
        <f t="shared" si="19"/>
        <v>0</v>
      </c>
      <c r="CH12" s="14"/>
      <c r="CI12" s="120">
        <f>CI38</f>
        <v>0.17</v>
      </c>
      <c r="CJ12" s="35">
        <f t="shared" si="54"/>
        <v>0</v>
      </c>
      <c r="CK12" s="79">
        <f t="shared" si="20"/>
        <v>0</v>
      </c>
      <c r="CL12" s="14"/>
      <c r="CM12" s="120">
        <f>CM38</f>
        <v>0.17</v>
      </c>
      <c r="CN12" s="35">
        <f t="shared" si="55"/>
        <v>0</v>
      </c>
      <c r="CO12" s="79">
        <f t="shared" si="21"/>
        <v>0</v>
      </c>
      <c r="CP12" s="14"/>
      <c r="CQ12" s="120">
        <f>CQ38</f>
        <v>0.17</v>
      </c>
      <c r="CR12" s="35">
        <f t="shared" si="56"/>
        <v>0</v>
      </c>
      <c r="CS12" s="79">
        <f t="shared" si="22"/>
        <v>0</v>
      </c>
      <c r="CT12" s="50"/>
      <c r="CU12" s="120">
        <f>CU38</f>
        <v>0.17</v>
      </c>
      <c r="CV12" s="35">
        <f t="shared" si="57"/>
        <v>0</v>
      </c>
      <c r="CW12" s="79">
        <f t="shared" si="23"/>
        <v>0</v>
      </c>
      <c r="CX12" s="42"/>
      <c r="CY12" s="120">
        <f>CY38</f>
        <v>0.17</v>
      </c>
      <c r="CZ12" s="35">
        <f t="shared" si="58"/>
        <v>0</v>
      </c>
      <c r="DA12" s="79">
        <f t="shared" si="24"/>
        <v>0</v>
      </c>
      <c r="DB12" s="14"/>
      <c r="DC12" s="120">
        <f>DC38</f>
        <v>0.17</v>
      </c>
      <c r="DD12" s="35">
        <f t="shared" si="59"/>
        <v>0</v>
      </c>
      <c r="DE12" s="79">
        <f t="shared" si="25"/>
        <v>0</v>
      </c>
      <c r="DF12" s="14"/>
      <c r="DG12" s="120">
        <f>DG38</f>
        <v>0.17</v>
      </c>
      <c r="DH12" s="35">
        <f t="shared" si="60"/>
        <v>0</v>
      </c>
      <c r="DI12" s="79">
        <f t="shared" si="26"/>
        <v>0</v>
      </c>
      <c r="DJ12" s="14"/>
      <c r="DK12" s="120">
        <f>DK38</f>
        <v>0.17</v>
      </c>
      <c r="DL12" s="35">
        <f t="shared" si="61"/>
        <v>0</v>
      </c>
      <c r="DM12" s="79">
        <f t="shared" si="27"/>
        <v>0</v>
      </c>
      <c r="DN12" s="50"/>
      <c r="DO12" s="120">
        <f>DO38</f>
        <v>0.17</v>
      </c>
      <c r="DP12" s="35">
        <f t="shared" si="62"/>
        <v>0</v>
      </c>
      <c r="DQ12" s="79">
        <f t="shared" si="28"/>
        <v>0</v>
      </c>
      <c r="DR12" s="42"/>
      <c r="DS12" s="120">
        <f>DS38</f>
        <v>0.17</v>
      </c>
      <c r="DT12" s="35">
        <f t="shared" si="63"/>
        <v>0</v>
      </c>
      <c r="DU12" s="79">
        <f t="shared" si="29"/>
        <v>0</v>
      </c>
      <c r="DV12" s="14"/>
      <c r="DW12" s="120">
        <f>DW38</f>
        <v>0.17</v>
      </c>
      <c r="DX12" s="35">
        <f t="shared" si="64"/>
        <v>0</v>
      </c>
      <c r="DY12" s="79">
        <f t="shared" si="30"/>
        <v>0</v>
      </c>
      <c r="DZ12" s="14"/>
      <c r="EA12" s="120">
        <f>EA38</f>
        <v>0.17</v>
      </c>
      <c r="EB12" s="35">
        <f t="shared" si="65"/>
        <v>0</v>
      </c>
      <c r="EC12" s="79">
        <f t="shared" si="31"/>
        <v>0</v>
      </c>
      <c r="ED12" s="14"/>
      <c r="EE12" s="120">
        <f>EE38</f>
        <v>0.17</v>
      </c>
      <c r="EF12" s="35">
        <f t="shared" si="66"/>
        <v>0</v>
      </c>
      <c r="EG12" s="79">
        <f t="shared" si="32"/>
        <v>0</v>
      </c>
      <c r="EH12" s="50"/>
      <c r="EI12" s="120">
        <f>EI38</f>
        <v>0.17</v>
      </c>
      <c r="EJ12" s="35">
        <f t="shared" si="67"/>
        <v>0</v>
      </c>
      <c r="EK12" s="79">
        <f t="shared" si="33"/>
        <v>0</v>
      </c>
      <c r="EL12" s="26"/>
    </row>
    <row r="13" spans="1:143" x14ac:dyDescent="0.35">
      <c r="A13" s="9" t="s">
        <v>14</v>
      </c>
      <c r="B13" s="10" t="s">
        <v>102</v>
      </c>
      <c r="C13" s="133">
        <f>C27+C39</f>
        <v>283.27999999999997</v>
      </c>
      <c r="D13" s="13">
        <v>0</v>
      </c>
      <c r="E13" s="79">
        <f t="shared" si="34"/>
        <v>0</v>
      </c>
      <c r="F13" s="42"/>
      <c r="G13" s="120">
        <f>G27+G39</f>
        <v>304.70999999999998</v>
      </c>
      <c r="H13" s="35">
        <f t="shared" si="35"/>
        <v>0</v>
      </c>
      <c r="I13" s="79">
        <f t="shared" si="0"/>
        <v>0</v>
      </c>
      <c r="J13" s="14"/>
      <c r="K13" s="120">
        <f>K27+K39</f>
        <v>326.14</v>
      </c>
      <c r="L13" s="35">
        <f t="shared" si="36"/>
        <v>0</v>
      </c>
      <c r="M13" s="79">
        <f t="shared" si="1"/>
        <v>0</v>
      </c>
      <c r="N13" s="14"/>
      <c r="O13" s="120">
        <f>O27+O39</f>
        <v>347.57</v>
      </c>
      <c r="P13" s="35">
        <f t="shared" si="37"/>
        <v>0</v>
      </c>
      <c r="Q13" s="79">
        <f t="shared" si="2"/>
        <v>0</v>
      </c>
      <c r="R13" s="50"/>
      <c r="S13" s="120">
        <f>S27+S39</f>
        <v>369</v>
      </c>
      <c r="T13" s="35">
        <f t="shared" si="38"/>
        <v>0</v>
      </c>
      <c r="U13" s="79">
        <f t="shared" si="3"/>
        <v>0</v>
      </c>
      <c r="V13" s="42"/>
      <c r="W13" s="314">
        <f>W27+W39</f>
        <v>404.6</v>
      </c>
      <c r="X13" s="311">
        <v>0</v>
      </c>
      <c r="Y13" s="197">
        <f t="shared" si="4"/>
        <v>0</v>
      </c>
      <c r="Z13" s="14"/>
      <c r="AA13" s="120">
        <f>AA27+AA39</f>
        <v>440.2</v>
      </c>
      <c r="AB13" s="35">
        <f t="shared" si="39"/>
        <v>0</v>
      </c>
      <c r="AC13" s="79">
        <f t="shared" si="5"/>
        <v>0</v>
      </c>
      <c r="AD13" s="14"/>
      <c r="AE13" s="120">
        <f>AE27+AE39</f>
        <v>475.79999999999995</v>
      </c>
      <c r="AF13" s="35">
        <f t="shared" si="40"/>
        <v>0</v>
      </c>
      <c r="AG13" s="79">
        <f t="shared" si="6"/>
        <v>0</v>
      </c>
      <c r="AH13" s="14"/>
      <c r="AI13" s="120">
        <f>AI27+AI39</f>
        <v>511.39999999999992</v>
      </c>
      <c r="AJ13" s="35">
        <f t="shared" si="41"/>
        <v>0</v>
      </c>
      <c r="AK13" s="79">
        <f t="shared" si="7"/>
        <v>0</v>
      </c>
      <c r="AL13" s="50"/>
      <c r="AM13" s="120">
        <f>AM27+AM39</f>
        <v>547</v>
      </c>
      <c r="AN13" s="35">
        <f t="shared" si="42"/>
        <v>0</v>
      </c>
      <c r="AO13" s="79">
        <f t="shared" si="8"/>
        <v>0</v>
      </c>
      <c r="AP13" s="42"/>
      <c r="AQ13" s="120">
        <f>AQ27+AQ39</f>
        <v>230</v>
      </c>
      <c r="AR13" s="35">
        <f t="shared" si="43"/>
        <v>0</v>
      </c>
      <c r="AS13" s="79">
        <f t="shared" si="9"/>
        <v>0</v>
      </c>
      <c r="AT13" s="14"/>
      <c r="AU13" s="120">
        <f>AU27+AU39</f>
        <v>235</v>
      </c>
      <c r="AV13" s="35">
        <f t="shared" si="44"/>
        <v>0</v>
      </c>
      <c r="AW13" s="79">
        <f t="shared" si="10"/>
        <v>0</v>
      </c>
      <c r="AX13" s="14"/>
      <c r="AY13" s="120">
        <f>AY27+AY39</f>
        <v>240</v>
      </c>
      <c r="AZ13" s="35">
        <f t="shared" si="45"/>
        <v>0</v>
      </c>
      <c r="BA13" s="79">
        <f t="shared" si="11"/>
        <v>0</v>
      </c>
      <c r="BB13" s="14"/>
      <c r="BC13" s="120">
        <f>BC27+BC39</f>
        <v>245</v>
      </c>
      <c r="BD13" s="35">
        <f t="shared" si="46"/>
        <v>0</v>
      </c>
      <c r="BE13" s="79">
        <f t="shared" si="12"/>
        <v>0</v>
      </c>
      <c r="BF13" s="50"/>
      <c r="BG13" s="120">
        <f>BG27+BG39</f>
        <v>669</v>
      </c>
      <c r="BH13" s="35">
        <f t="shared" si="47"/>
        <v>0</v>
      </c>
      <c r="BI13" s="79">
        <f t="shared" si="13"/>
        <v>0</v>
      </c>
      <c r="BJ13" s="42"/>
      <c r="BK13" s="120">
        <f>BK27+BK39</f>
        <v>681.4</v>
      </c>
      <c r="BL13" s="35">
        <f t="shared" si="48"/>
        <v>0</v>
      </c>
      <c r="BM13" s="79">
        <f t="shared" si="14"/>
        <v>0</v>
      </c>
      <c r="BN13" s="14"/>
      <c r="BO13" s="120">
        <f>BO27+BO39</f>
        <v>693.8</v>
      </c>
      <c r="BP13" s="35">
        <f t="shared" si="49"/>
        <v>0</v>
      </c>
      <c r="BQ13" s="79">
        <f t="shared" si="15"/>
        <v>0</v>
      </c>
      <c r="BR13" s="14"/>
      <c r="BS13" s="120">
        <f>BS27+BS39</f>
        <v>706.2</v>
      </c>
      <c r="BT13" s="35">
        <f t="shared" si="50"/>
        <v>0</v>
      </c>
      <c r="BU13" s="79">
        <f t="shared" si="16"/>
        <v>0</v>
      </c>
      <c r="BV13" s="14"/>
      <c r="BW13" s="120">
        <f>BW27+BW39</f>
        <v>718.6</v>
      </c>
      <c r="BX13" s="35">
        <f t="shared" si="51"/>
        <v>0</v>
      </c>
      <c r="BY13" s="79">
        <f t="shared" si="17"/>
        <v>0</v>
      </c>
      <c r="BZ13" s="50"/>
      <c r="CA13" s="120">
        <f>CA27+CA39</f>
        <v>731</v>
      </c>
      <c r="CB13" s="35">
        <f t="shared" si="52"/>
        <v>0</v>
      </c>
      <c r="CC13" s="79">
        <f t="shared" si="18"/>
        <v>0</v>
      </c>
      <c r="CD13" s="42"/>
      <c r="CE13" s="120">
        <f>CE27+CE39</f>
        <v>749.4</v>
      </c>
      <c r="CF13" s="35">
        <f t="shared" si="53"/>
        <v>0</v>
      </c>
      <c r="CG13" s="79">
        <f t="shared" si="19"/>
        <v>0</v>
      </c>
      <c r="CH13" s="14"/>
      <c r="CI13" s="120">
        <f>CI27+CI39</f>
        <v>767.8</v>
      </c>
      <c r="CJ13" s="35">
        <f t="shared" si="54"/>
        <v>0</v>
      </c>
      <c r="CK13" s="79">
        <f t="shared" si="20"/>
        <v>0</v>
      </c>
      <c r="CL13" s="14"/>
      <c r="CM13" s="120">
        <f>CM27+CM39</f>
        <v>786.19999999999993</v>
      </c>
      <c r="CN13" s="35">
        <f t="shared" si="55"/>
        <v>0</v>
      </c>
      <c r="CO13" s="79">
        <f t="shared" si="21"/>
        <v>0</v>
      </c>
      <c r="CP13" s="14"/>
      <c r="CQ13" s="120">
        <f>CQ27+CQ39</f>
        <v>804.59999999999991</v>
      </c>
      <c r="CR13" s="35">
        <f t="shared" si="56"/>
        <v>0</v>
      </c>
      <c r="CS13" s="79">
        <f t="shared" si="22"/>
        <v>0</v>
      </c>
      <c r="CT13" s="50"/>
      <c r="CU13" s="120">
        <f>CU27+CU39</f>
        <v>823</v>
      </c>
      <c r="CV13" s="35">
        <f t="shared" si="57"/>
        <v>0</v>
      </c>
      <c r="CW13" s="79">
        <f t="shared" si="23"/>
        <v>0</v>
      </c>
      <c r="CX13" s="42"/>
      <c r="CY13" s="120">
        <f>CY27+CY39</f>
        <v>847.2</v>
      </c>
      <c r="CZ13" s="35">
        <f t="shared" si="58"/>
        <v>0</v>
      </c>
      <c r="DA13" s="79">
        <f t="shared" si="24"/>
        <v>0</v>
      </c>
      <c r="DB13" s="14"/>
      <c r="DC13" s="120">
        <f>DC27+DC39</f>
        <v>871.40000000000009</v>
      </c>
      <c r="DD13" s="35">
        <f t="shared" si="59"/>
        <v>0</v>
      </c>
      <c r="DE13" s="79">
        <f t="shared" si="25"/>
        <v>0</v>
      </c>
      <c r="DF13" s="14"/>
      <c r="DG13" s="120">
        <f>DG27+DG39</f>
        <v>895.60000000000014</v>
      </c>
      <c r="DH13" s="35">
        <f t="shared" si="60"/>
        <v>0</v>
      </c>
      <c r="DI13" s="79">
        <f t="shared" si="26"/>
        <v>0</v>
      </c>
      <c r="DJ13" s="14"/>
      <c r="DK13" s="120">
        <f>DK27+DK39</f>
        <v>919.80000000000018</v>
      </c>
      <c r="DL13" s="35">
        <f t="shared" si="61"/>
        <v>0</v>
      </c>
      <c r="DM13" s="79">
        <f t="shared" si="27"/>
        <v>0</v>
      </c>
      <c r="DN13" s="50"/>
      <c r="DO13" s="120">
        <f>DO27+DO39</f>
        <v>944</v>
      </c>
      <c r="DP13" s="35">
        <f t="shared" si="62"/>
        <v>0</v>
      </c>
      <c r="DQ13" s="79">
        <f t="shared" si="28"/>
        <v>0</v>
      </c>
      <c r="DR13" s="42"/>
      <c r="DS13" s="120">
        <f>DS27+DS39</f>
        <v>955.8</v>
      </c>
      <c r="DT13" s="35">
        <f t="shared" si="63"/>
        <v>0</v>
      </c>
      <c r="DU13" s="79">
        <f t="shared" si="29"/>
        <v>0</v>
      </c>
      <c r="DV13" s="14"/>
      <c r="DW13" s="120">
        <f>DW27+DW39</f>
        <v>967.59999999999991</v>
      </c>
      <c r="DX13" s="35">
        <f t="shared" si="64"/>
        <v>0</v>
      </c>
      <c r="DY13" s="79">
        <f t="shared" si="30"/>
        <v>0</v>
      </c>
      <c r="DZ13" s="14"/>
      <c r="EA13" s="120">
        <f>EA27+EA39</f>
        <v>979.39999999999986</v>
      </c>
      <c r="EB13" s="35">
        <f t="shared" si="65"/>
        <v>0</v>
      </c>
      <c r="EC13" s="79">
        <f t="shared" si="31"/>
        <v>0</v>
      </c>
      <c r="ED13" s="14"/>
      <c r="EE13" s="120">
        <f>EE27+EE39</f>
        <v>991.19999999999982</v>
      </c>
      <c r="EF13" s="35">
        <f t="shared" si="66"/>
        <v>0</v>
      </c>
      <c r="EG13" s="79">
        <f t="shared" si="32"/>
        <v>0</v>
      </c>
      <c r="EH13" s="50"/>
      <c r="EI13" s="120">
        <f>EI27+EI39</f>
        <v>1003</v>
      </c>
      <c r="EJ13" s="35">
        <f t="shared" si="67"/>
        <v>0</v>
      </c>
      <c r="EK13" s="79">
        <f t="shared" si="33"/>
        <v>0</v>
      </c>
      <c r="EL13" s="26"/>
    </row>
    <row r="14" spans="1:143" x14ac:dyDescent="0.35">
      <c r="A14" s="9" t="s">
        <v>15</v>
      </c>
      <c r="B14" s="10" t="s">
        <v>103</v>
      </c>
      <c r="C14" s="133">
        <f>C40</f>
        <v>25.091999999999999</v>
      </c>
      <c r="D14" s="13">
        <v>0</v>
      </c>
      <c r="E14" s="79">
        <f t="shared" si="34"/>
        <v>0</v>
      </c>
      <c r="F14" s="42"/>
      <c r="G14" s="120">
        <f>G40</f>
        <v>25.091999999999999</v>
      </c>
      <c r="H14" s="35">
        <f t="shared" si="35"/>
        <v>0</v>
      </c>
      <c r="I14" s="79">
        <f t="shared" si="0"/>
        <v>0</v>
      </c>
      <c r="J14" s="14"/>
      <c r="K14" s="120">
        <f>K40</f>
        <v>25.091999999999999</v>
      </c>
      <c r="L14" s="35">
        <f t="shared" si="36"/>
        <v>0</v>
      </c>
      <c r="M14" s="79">
        <f t="shared" si="1"/>
        <v>0</v>
      </c>
      <c r="N14" s="14"/>
      <c r="O14" s="120">
        <f>O40</f>
        <v>25.091999999999999</v>
      </c>
      <c r="P14" s="35">
        <f t="shared" si="37"/>
        <v>0</v>
      </c>
      <c r="Q14" s="79">
        <f t="shared" si="2"/>
        <v>0</v>
      </c>
      <c r="R14" s="50"/>
      <c r="S14" s="120">
        <f>S40</f>
        <v>25.091999999999999</v>
      </c>
      <c r="T14" s="35">
        <f t="shared" si="38"/>
        <v>0</v>
      </c>
      <c r="U14" s="79">
        <f t="shared" si="3"/>
        <v>0</v>
      </c>
      <c r="V14" s="42"/>
      <c r="W14" s="314">
        <f>W40</f>
        <v>25.091999999999999</v>
      </c>
      <c r="X14" s="311">
        <v>0</v>
      </c>
      <c r="Y14" s="197">
        <f t="shared" si="4"/>
        <v>0</v>
      </c>
      <c r="Z14" s="14"/>
      <c r="AA14" s="120">
        <f>AA40</f>
        <v>25.091999999999999</v>
      </c>
      <c r="AB14" s="35">
        <f t="shared" si="39"/>
        <v>0</v>
      </c>
      <c r="AC14" s="79">
        <f t="shared" si="5"/>
        <v>0</v>
      </c>
      <c r="AD14" s="14"/>
      <c r="AE14" s="120">
        <f>AE40</f>
        <v>25.091999999999999</v>
      </c>
      <c r="AF14" s="35">
        <f t="shared" si="40"/>
        <v>0</v>
      </c>
      <c r="AG14" s="79">
        <f t="shared" si="6"/>
        <v>0</v>
      </c>
      <c r="AH14" s="14"/>
      <c r="AI14" s="120">
        <f>AI40</f>
        <v>25.091999999999999</v>
      </c>
      <c r="AJ14" s="35">
        <f t="shared" si="41"/>
        <v>0</v>
      </c>
      <c r="AK14" s="79">
        <f t="shared" si="7"/>
        <v>0</v>
      </c>
      <c r="AL14" s="50"/>
      <c r="AM14" s="120">
        <f>AM40</f>
        <v>29</v>
      </c>
      <c r="AN14" s="35">
        <f t="shared" si="42"/>
        <v>0</v>
      </c>
      <c r="AO14" s="79">
        <f t="shared" si="8"/>
        <v>0</v>
      </c>
      <c r="AP14" s="42"/>
      <c r="AQ14" s="120">
        <f>AQ40</f>
        <v>29</v>
      </c>
      <c r="AR14" s="35">
        <f t="shared" si="43"/>
        <v>0</v>
      </c>
      <c r="AS14" s="79">
        <f t="shared" si="9"/>
        <v>0</v>
      </c>
      <c r="AT14" s="14"/>
      <c r="AU14" s="120">
        <f>AU40</f>
        <v>29</v>
      </c>
      <c r="AV14" s="35">
        <f t="shared" si="44"/>
        <v>0</v>
      </c>
      <c r="AW14" s="79">
        <f t="shared" si="10"/>
        <v>0</v>
      </c>
      <c r="AX14" s="14"/>
      <c r="AY14" s="120">
        <f>AY40</f>
        <v>29</v>
      </c>
      <c r="AZ14" s="35">
        <f t="shared" si="45"/>
        <v>0</v>
      </c>
      <c r="BA14" s="79">
        <f t="shared" si="11"/>
        <v>0</v>
      </c>
      <c r="BB14" s="14"/>
      <c r="BC14" s="120">
        <f>BC40</f>
        <v>29</v>
      </c>
      <c r="BD14" s="35">
        <f t="shared" si="46"/>
        <v>0</v>
      </c>
      <c r="BE14" s="79">
        <f t="shared" si="12"/>
        <v>0</v>
      </c>
      <c r="BF14" s="50"/>
      <c r="BG14" s="120">
        <f>BG40</f>
        <v>29</v>
      </c>
      <c r="BH14" s="35">
        <f t="shared" si="47"/>
        <v>0</v>
      </c>
      <c r="BI14" s="79">
        <f t="shared" si="13"/>
        <v>0</v>
      </c>
      <c r="BJ14" s="42"/>
      <c r="BK14" s="120">
        <f>BK40</f>
        <v>29</v>
      </c>
      <c r="BL14" s="35">
        <f t="shared" si="48"/>
        <v>0</v>
      </c>
      <c r="BM14" s="79">
        <f t="shared" si="14"/>
        <v>0</v>
      </c>
      <c r="BN14" s="14"/>
      <c r="BO14" s="120">
        <f>BO40</f>
        <v>29</v>
      </c>
      <c r="BP14" s="35">
        <f t="shared" si="49"/>
        <v>0</v>
      </c>
      <c r="BQ14" s="79">
        <f t="shared" si="15"/>
        <v>0</v>
      </c>
      <c r="BR14" s="14"/>
      <c r="BS14" s="120">
        <f>BS40</f>
        <v>29</v>
      </c>
      <c r="BT14" s="35">
        <f t="shared" si="50"/>
        <v>0</v>
      </c>
      <c r="BU14" s="79">
        <f t="shared" si="16"/>
        <v>0</v>
      </c>
      <c r="BV14" s="14"/>
      <c r="BW14" s="120">
        <f>BW40</f>
        <v>29</v>
      </c>
      <c r="BX14" s="35">
        <f t="shared" si="51"/>
        <v>0</v>
      </c>
      <c r="BY14" s="79">
        <f t="shared" si="17"/>
        <v>0</v>
      </c>
      <c r="BZ14" s="50"/>
      <c r="CA14" s="120">
        <f>CA40</f>
        <v>29</v>
      </c>
      <c r="CB14" s="35">
        <f t="shared" si="52"/>
        <v>0</v>
      </c>
      <c r="CC14" s="79">
        <f t="shared" si="18"/>
        <v>0</v>
      </c>
      <c r="CD14" s="42"/>
      <c r="CE14" s="120">
        <f>CE40</f>
        <v>29</v>
      </c>
      <c r="CF14" s="35">
        <f t="shared" si="53"/>
        <v>0</v>
      </c>
      <c r="CG14" s="79">
        <f t="shared" si="19"/>
        <v>0</v>
      </c>
      <c r="CH14" s="14"/>
      <c r="CI14" s="120">
        <f>CI40</f>
        <v>29</v>
      </c>
      <c r="CJ14" s="35">
        <f t="shared" si="54"/>
        <v>0</v>
      </c>
      <c r="CK14" s="79">
        <f t="shared" si="20"/>
        <v>0</v>
      </c>
      <c r="CL14" s="14"/>
      <c r="CM14" s="120">
        <f>CM40</f>
        <v>29</v>
      </c>
      <c r="CN14" s="35">
        <f t="shared" si="55"/>
        <v>0</v>
      </c>
      <c r="CO14" s="79">
        <f t="shared" si="21"/>
        <v>0</v>
      </c>
      <c r="CP14" s="14"/>
      <c r="CQ14" s="120">
        <f>CQ40</f>
        <v>29</v>
      </c>
      <c r="CR14" s="35">
        <f t="shared" si="56"/>
        <v>0</v>
      </c>
      <c r="CS14" s="79">
        <f t="shared" si="22"/>
        <v>0</v>
      </c>
      <c r="CT14" s="50"/>
      <c r="CU14" s="120">
        <f>CU40</f>
        <v>29</v>
      </c>
      <c r="CV14" s="35">
        <f t="shared" si="57"/>
        <v>0</v>
      </c>
      <c r="CW14" s="79">
        <f t="shared" si="23"/>
        <v>0</v>
      </c>
      <c r="CX14" s="42"/>
      <c r="CY14" s="120">
        <f>CY40</f>
        <v>29</v>
      </c>
      <c r="CZ14" s="35">
        <f t="shared" si="58"/>
        <v>0</v>
      </c>
      <c r="DA14" s="79">
        <f t="shared" si="24"/>
        <v>0</v>
      </c>
      <c r="DB14" s="14"/>
      <c r="DC14" s="120">
        <f>DC40</f>
        <v>29</v>
      </c>
      <c r="DD14" s="35">
        <f t="shared" si="59"/>
        <v>0</v>
      </c>
      <c r="DE14" s="79">
        <f t="shared" si="25"/>
        <v>0</v>
      </c>
      <c r="DF14" s="14"/>
      <c r="DG14" s="120">
        <f>DG40</f>
        <v>29</v>
      </c>
      <c r="DH14" s="35">
        <f t="shared" si="60"/>
        <v>0</v>
      </c>
      <c r="DI14" s="79">
        <f t="shared" si="26"/>
        <v>0</v>
      </c>
      <c r="DJ14" s="14"/>
      <c r="DK14" s="120">
        <f>DK40</f>
        <v>29</v>
      </c>
      <c r="DL14" s="35">
        <f t="shared" si="61"/>
        <v>0</v>
      </c>
      <c r="DM14" s="79">
        <f t="shared" si="27"/>
        <v>0</v>
      </c>
      <c r="DN14" s="50"/>
      <c r="DO14" s="120">
        <f>DO40</f>
        <v>29</v>
      </c>
      <c r="DP14" s="35">
        <f t="shared" si="62"/>
        <v>0</v>
      </c>
      <c r="DQ14" s="79">
        <f t="shared" si="28"/>
        <v>0</v>
      </c>
      <c r="DR14" s="42"/>
      <c r="DS14" s="120">
        <f>DS40</f>
        <v>29</v>
      </c>
      <c r="DT14" s="35">
        <f t="shared" si="63"/>
        <v>0</v>
      </c>
      <c r="DU14" s="79">
        <f t="shared" si="29"/>
        <v>0</v>
      </c>
      <c r="DV14" s="14"/>
      <c r="DW14" s="120">
        <f>DW40</f>
        <v>29</v>
      </c>
      <c r="DX14" s="35">
        <f t="shared" si="64"/>
        <v>0</v>
      </c>
      <c r="DY14" s="79">
        <f t="shared" si="30"/>
        <v>0</v>
      </c>
      <c r="DZ14" s="14"/>
      <c r="EA14" s="120">
        <f>EA40</f>
        <v>29</v>
      </c>
      <c r="EB14" s="35">
        <f t="shared" si="65"/>
        <v>0</v>
      </c>
      <c r="EC14" s="79">
        <f t="shared" si="31"/>
        <v>0</v>
      </c>
      <c r="ED14" s="14"/>
      <c r="EE14" s="120">
        <f>EE40</f>
        <v>29</v>
      </c>
      <c r="EF14" s="35">
        <f t="shared" si="66"/>
        <v>0</v>
      </c>
      <c r="EG14" s="79">
        <f t="shared" si="32"/>
        <v>0</v>
      </c>
      <c r="EH14" s="50"/>
      <c r="EI14" s="120">
        <f>EI40</f>
        <v>29</v>
      </c>
      <c r="EJ14" s="35">
        <f t="shared" si="67"/>
        <v>0</v>
      </c>
      <c r="EK14" s="79">
        <f t="shared" si="33"/>
        <v>0</v>
      </c>
      <c r="EL14" s="26"/>
    </row>
    <row r="15" spans="1:143" x14ac:dyDescent="0.35">
      <c r="A15" s="9" t="s">
        <v>16</v>
      </c>
      <c r="B15" s="10" t="s">
        <v>104</v>
      </c>
      <c r="C15" s="133">
        <f>C28</f>
        <v>114</v>
      </c>
      <c r="D15" s="13">
        <v>0</v>
      </c>
      <c r="E15" s="79">
        <f t="shared" si="34"/>
        <v>0</v>
      </c>
      <c r="F15" s="42"/>
      <c r="G15" s="120">
        <f>G28</f>
        <v>114</v>
      </c>
      <c r="H15" s="35">
        <f t="shared" si="35"/>
        <v>0</v>
      </c>
      <c r="I15" s="79">
        <f t="shared" si="0"/>
        <v>0</v>
      </c>
      <c r="J15" s="14"/>
      <c r="K15" s="120">
        <f>K28</f>
        <v>114</v>
      </c>
      <c r="L15" s="35">
        <f t="shared" si="36"/>
        <v>0</v>
      </c>
      <c r="M15" s="79">
        <f t="shared" si="1"/>
        <v>0</v>
      </c>
      <c r="N15" s="14"/>
      <c r="O15" s="120">
        <f>O28</f>
        <v>114</v>
      </c>
      <c r="P15" s="35">
        <f t="shared" si="37"/>
        <v>0</v>
      </c>
      <c r="Q15" s="79">
        <f t="shared" si="2"/>
        <v>0</v>
      </c>
      <c r="R15" s="50"/>
      <c r="S15" s="120">
        <f>S28</f>
        <v>114</v>
      </c>
      <c r="T15" s="35">
        <f t="shared" si="38"/>
        <v>0</v>
      </c>
      <c r="U15" s="79">
        <f t="shared" si="3"/>
        <v>0</v>
      </c>
      <c r="V15" s="42"/>
      <c r="W15" s="314">
        <f>W28</f>
        <v>114</v>
      </c>
      <c r="X15" s="311">
        <v>0</v>
      </c>
      <c r="Y15" s="197">
        <f t="shared" si="4"/>
        <v>0</v>
      </c>
      <c r="Z15" s="14"/>
      <c r="AA15" s="120">
        <f>AA28</f>
        <v>114</v>
      </c>
      <c r="AB15" s="35">
        <f t="shared" si="39"/>
        <v>0</v>
      </c>
      <c r="AC15" s="79">
        <f t="shared" si="5"/>
        <v>0</v>
      </c>
      <c r="AD15" s="14"/>
      <c r="AE15" s="120">
        <f>AE28</f>
        <v>114</v>
      </c>
      <c r="AF15" s="35">
        <f t="shared" si="40"/>
        <v>0</v>
      </c>
      <c r="AG15" s="79">
        <f t="shared" si="6"/>
        <v>0</v>
      </c>
      <c r="AH15" s="14"/>
      <c r="AI15" s="120">
        <f>AI28</f>
        <v>114</v>
      </c>
      <c r="AJ15" s="35">
        <f t="shared" si="41"/>
        <v>0</v>
      </c>
      <c r="AK15" s="79">
        <f t="shared" si="7"/>
        <v>0</v>
      </c>
      <c r="AL15" s="50"/>
      <c r="AM15" s="120">
        <f>AM28</f>
        <v>114</v>
      </c>
      <c r="AN15" s="35">
        <f t="shared" si="42"/>
        <v>0</v>
      </c>
      <c r="AO15" s="79">
        <f t="shared" si="8"/>
        <v>0</v>
      </c>
      <c r="AP15" s="42"/>
      <c r="AQ15" s="120">
        <f>AQ28</f>
        <v>114</v>
      </c>
      <c r="AR15" s="35">
        <f t="shared" si="43"/>
        <v>0</v>
      </c>
      <c r="AS15" s="79">
        <f t="shared" si="9"/>
        <v>0</v>
      </c>
      <c r="AT15" s="14"/>
      <c r="AU15" s="120">
        <f>AU28</f>
        <v>114</v>
      </c>
      <c r="AV15" s="35">
        <f t="shared" si="44"/>
        <v>0</v>
      </c>
      <c r="AW15" s="79">
        <f t="shared" si="10"/>
        <v>0</v>
      </c>
      <c r="AX15" s="14"/>
      <c r="AY15" s="120">
        <f>AY28</f>
        <v>114</v>
      </c>
      <c r="AZ15" s="35">
        <f t="shared" si="45"/>
        <v>0</v>
      </c>
      <c r="BA15" s="79">
        <f t="shared" si="11"/>
        <v>0</v>
      </c>
      <c r="BB15" s="14"/>
      <c r="BC15" s="120">
        <f>BC28</f>
        <v>114</v>
      </c>
      <c r="BD15" s="35">
        <f t="shared" si="46"/>
        <v>0</v>
      </c>
      <c r="BE15" s="79">
        <f t="shared" si="12"/>
        <v>0</v>
      </c>
      <c r="BF15" s="50"/>
      <c r="BG15" s="120">
        <f>BG28</f>
        <v>114</v>
      </c>
      <c r="BH15" s="35">
        <f t="shared" si="47"/>
        <v>0</v>
      </c>
      <c r="BI15" s="79">
        <f t="shared" si="13"/>
        <v>0</v>
      </c>
      <c r="BJ15" s="42"/>
      <c r="BK15" s="120">
        <f>BK28</f>
        <v>115.4</v>
      </c>
      <c r="BL15" s="35">
        <f t="shared" si="48"/>
        <v>0</v>
      </c>
      <c r="BM15" s="79">
        <f t="shared" si="14"/>
        <v>0</v>
      </c>
      <c r="BN15" s="14"/>
      <c r="BO15" s="120">
        <f>BO28</f>
        <v>116.80000000000001</v>
      </c>
      <c r="BP15" s="35">
        <f t="shared" si="49"/>
        <v>0</v>
      </c>
      <c r="BQ15" s="79">
        <f t="shared" si="15"/>
        <v>0</v>
      </c>
      <c r="BR15" s="14"/>
      <c r="BS15" s="120">
        <f>BS28</f>
        <v>118.20000000000002</v>
      </c>
      <c r="BT15" s="35">
        <f t="shared" si="50"/>
        <v>0</v>
      </c>
      <c r="BU15" s="79">
        <f t="shared" si="16"/>
        <v>0</v>
      </c>
      <c r="BV15" s="14"/>
      <c r="BW15" s="120">
        <f>BW28</f>
        <v>119.60000000000002</v>
      </c>
      <c r="BX15" s="35">
        <f t="shared" si="51"/>
        <v>0</v>
      </c>
      <c r="BY15" s="79">
        <f t="shared" si="17"/>
        <v>0</v>
      </c>
      <c r="BZ15" s="50"/>
      <c r="CA15" s="120">
        <f>CA28</f>
        <v>121</v>
      </c>
      <c r="CB15" s="35">
        <f t="shared" si="52"/>
        <v>0</v>
      </c>
      <c r="CC15" s="79">
        <f t="shared" si="18"/>
        <v>0</v>
      </c>
      <c r="CD15" s="42"/>
      <c r="CE15" s="120">
        <f>CE28</f>
        <v>121</v>
      </c>
      <c r="CF15" s="35">
        <f t="shared" si="53"/>
        <v>0</v>
      </c>
      <c r="CG15" s="79">
        <f t="shared" si="19"/>
        <v>0</v>
      </c>
      <c r="CH15" s="14"/>
      <c r="CI15" s="120">
        <f>CI28</f>
        <v>121</v>
      </c>
      <c r="CJ15" s="35">
        <f t="shared" si="54"/>
        <v>0</v>
      </c>
      <c r="CK15" s="79">
        <f t="shared" si="20"/>
        <v>0</v>
      </c>
      <c r="CL15" s="14"/>
      <c r="CM15" s="120">
        <f>CM28</f>
        <v>121</v>
      </c>
      <c r="CN15" s="35">
        <f t="shared" si="55"/>
        <v>0</v>
      </c>
      <c r="CO15" s="79">
        <f t="shared" si="21"/>
        <v>0</v>
      </c>
      <c r="CP15" s="14"/>
      <c r="CQ15" s="120">
        <f>CQ28</f>
        <v>121</v>
      </c>
      <c r="CR15" s="35">
        <f t="shared" si="56"/>
        <v>0</v>
      </c>
      <c r="CS15" s="79">
        <f t="shared" si="22"/>
        <v>0</v>
      </c>
      <c r="CT15" s="50"/>
      <c r="CU15" s="120">
        <f>CU28</f>
        <v>121</v>
      </c>
      <c r="CV15" s="35">
        <f t="shared" si="57"/>
        <v>0</v>
      </c>
      <c r="CW15" s="79">
        <f t="shared" si="23"/>
        <v>0</v>
      </c>
      <c r="CX15" s="42"/>
      <c r="CY15" s="120">
        <f>CY28</f>
        <v>121.8</v>
      </c>
      <c r="CZ15" s="35">
        <f t="shared" si="58"/>
        <v>0</v>
      </c>
      <c r="DA15" s="79">
        <f t="shared" si="24"/>
        <v>0</v>
      </c>
      <c r="DB15" s="14"/>
      <c r="DC15" s="120">
        <f>DC28</f>
        <v>122.6</v>
      </c>
      <c r="DD15" s="35">
        <f t="shared" si="59"/>
        <v>0</v>
      </c>
      <c r="DE15" s="79">
        <f t="shared" si="25"/>
        <v>0</v>
      </c>
      <c r="DF15" s="14"/>
      <c r="DG15" s="120">
        <f>DG28</f>
        <v>123.39999999999999</v>
      </c>
      <c r="DH15" s="35">
        <f t="shared" si="60"/>
        <v>0</v>
      </c>
      <c r="DI15" s="79">
        <f t="shared" si="26"/>
        <v>0</v>
      </c>
      <c r="DJ15" s="14"/>
      <c r="DK15" s="120">
        <f>DK28</f>
        <v>124.19999999999999</v>
      </c>
      <c r="DL15" s="35">
        <f t="shared" si="61"/>
        <v>0</v>
      </c>
      <c r="DM15" s="79">
        <f t="shared" si="27"/>
        <v>0</v>
      </c>
      <c r="DN15" s="50"/>
      <c r="DO15" s="120">
        <f>DO28</f>
        <v>125</v>
      </c>
      <c r="DP15" s="35">
        <f t="shared" si="62"/>
        <v>0</v>
      </c>
      <c r="DQ15" s="79">
        <f t="shared" si="28"/>
        <v>0</v>
      </c>
      <c r="DR15" s="42"/>
      <c r="DS15" s="120">
        <f>DS28</f>
        <v>126.2</v>
      </c>
      <c r="DT15" s="35">
        <f t="shared" si="63"/>
        <v>0</v>
      </c>
      <c r="DU15" s="79">
        <f t="shared" si="29"/>
        <v>0</v>
      </c>
      <c r="DV15" s="14"/>
      <c r="DW15" s="120">
        <f>DW28</f>
        <v>127.4</v>
      </c>
      <c r="DX15" s="35">
        <f t="shared" si="64"/>
        <v>0</v>
      </c>
      <c r="DY15" s="79">
        <f t="shared" si="30"/>
        <v>0</v>
      </c>
      <c r="DZ15" s="14"/>
      <c r="EA15" s="120">
        <f>EA28</f>
        <v>128.6</v>
      </c>
      <c r="EB15" s="35">
        <f t="shared" si="65"/>
        <v>0</v>
      </c>
      <c r="EC15" s="79">
        <f t="shared" si="31"/>
        <v>0</v>
      </c>
      <c r="ED15" s="14"/>
      <c r="EE15" s="120">
        <f>EE28</f>
        <v>129.79999999999998</v>
      </c>
      <c r="EF15" s="35">
        <f t="shared" si="66"/>
        <v>0</v>
      </c>
      <c r="EG15" s="79">
        <f t="shared" si="32"/>
        <v>0</v>
      </c>
      <c r="EH15" s="50"/>
      <c r="EI15" s="120">
        <f>EI28</f>
        <v>131</v>
      </c>
      <c r="EJ15" s="35">
        <f t="shared" si="67"/>
        <v>0</v>
      </c>
      <c r="EK15" s="79">
        <f t="shared" si="33"/>
        <v>0</v>
      </c>
      <c r="EL15" s="26"/>
    </row>
    <row r="16" spans="1:143" x14ac:dyDescent="0.35">
      <c r="A16" s="9" t="s">
        <v>24</v>
      </c>
      <c r="B16" s="10" t="s">
        <v>105</v>
      </c>
      <c r="C16" s="133">
        <f>C29</f>
        <v>0</v>
      </c>
      <c r="D16" s="13">
        <v>0</v>
      </c>
      <c r="E16" s="79">
        <f t="shared" si="34"/>
        <v>0</v>
      </c>
      <c r="F16" s="42"/>
      <c r="G16" s="120">
        <f>G29</f>
        <v>0</v>
      </c>
      <c r="H16" s="35">
        <f t="shared" si="35"/>
        <v>0</v>
      </c>
      <c r="I16" s="79">
        <f t="shared" si="0"/>
        <v>0</v>
      </c>
      <c r="J16" s="14"/>
      <c r="K16" s="120">
        <f>K29</f>
        <v>0</v>
      </c>
      <c r="L16" s="35">
        <f t="shared" si="36"/>
        <v>0</v>
      </c>
      <c r="M16" s="79">
        <f t="shared" si="1"/>
        <v>0</v>
      </c>
      <c r="N16" s="14"/>
      <c r="O16" s="120">
        <f>O29</f>
        <v>0</v>
      </c>
      <c r="P16" s="35">
        <f t="shared" si="37"/>
        <v>0</v>
      </c>
      <c r="Q16" s="79">
        <f t="shared" si="2"/>
        <v>0</v>
      </c>
      <c r="R16" s="50"/>
      <c r="S16" s="120">
        <f>S29</f>
        <v>0</v>
      </c>
      <c r="T16" s="35">
        <f t="shared" si="38"/>
        <v>0</v>
      </c>
      <c r="U16" s="79">
        <f t="shared" si="3"/>
        <v>0</v>
      </c>
      <c r="V16" s="42"/>
      <c r="W16" s="314">
        <f>W29</f>
        <v>0</v>
      </c>
      <c r="X16" s="311">
        <v>0</v>
      </c>
      <c r="Y16" s="197">
        <f t="shared" si="4"/>
        <v>0</v>
      </c>
      <c r="Z16" s="14"/>
      <c r="AA16" s="120">
        <f>AA29</f>
        <v>0</v>
      </c>
      <c r="AB16" s="35">
        <f t="shared" si="39"/>
        <v>0</v>
      </c>
      <c r="AC16" s="79">
        <f t="shared" si="5"/>
        <v>0</v>
      </c>
      <c r="AD16" s="14"/>
      <c r="AE16" s="120">
        <f>AE29</f>
        <v>0</v>
      </c>
      <c r="AF16" s="35">
        <f t="shared" si="40"/>
        <v>0</v>
      </c>
      <c r="AG16" s="79">
        <f t="shared" si="6"/>
        <v>0</v>
      </c>
      <c r="AH16" s="14"/>
      <c r="AI16" s="120">
        <f>AI29</f>
        <v>0</v>
      </c>
      <c r="AJ16" s="35">
        <f t="shared" si="41"/>
        <v>0</v>
      </c>
      <c r="AK16" s="79">
        <f t="shared" si="7"/>
        <v>0</v>
      </c>
      <c r="AL16" s="50"/>
      <c r="AM16" s="120">
        <f>AM29</f>
        <v>0</v>
      </c>
      <c r="AN16" s="35">
        <f t="shared" si="42"/>
        <v>0</v>
      </c>
      <c r="AO16" s="79">
        <f t="shared" si="8"/>
        <v>0</v>
      </c>
      <c r="AP16" s="42"/>
      <c r="AQ16" s="120">
        <f>AQ29</f>
        <v>0</v>
      </c>
      <c r="AR16" s="35">
        <f t="shared" si="43"/>
        <v>0</v>
      </c>
      <c r="AS16" s="79">
        <f t="shared" si="9"/>
        <v>0</v>
      </c>
      <c r="AT16" s="14"/>
      <c r="AU16" s="120">
        <f>AU29</f>
        <v>0</v>
      </c>
      <c r="AV16" s="35">
        <f t="shared" si="44"/>
        <v>0</v>
      </c>
      <c r="AW16" s="79">
        <f t="shared" si="10"/>
        <v>0</v>
      </c>
      <c r="AX16" s="14"/>
      <c r="AY16" s="120">
        <f>AY29</f>
        <v>0</v>
      </c>
      <c r="AZ16" s="35">
        <f t="shared" si="45"/>
        <v>0</v>
      </c>
      <c r="BA16" s="79">
        <f t="shared" si="11"/>
        <v>0</v>
      </c>
      <c r="BB16" s="14"/>
      <c r="BC16" s="120">
        <f>BC29</f>
        <v>0</v>
      </c>
      <c r="BD16" s="35">
        <f t="shared" si="46"/>
        <v>0</v>
      </c>
      <c r="BE16" s="79">
        <f t="shared" si="12"/>
        <v>0</v>
      </c>
      <c r="BF16" s="50"/>
      <c r="BG16" s="120">
        <f>BG29</f>
        <v>96</v>
      </c>
      <c r="BH16" s="35">
        <f t="shared" si="47"/>
        <v>0</v>
      </c>
      <c r="BI16" s="79">
        <f t="shared" si="13"/>
        <v>0</v>
      </c>
      <c r="BJ16" s="42"/>
      <c r="BK16" s="120">
        <f>BK29</f>
        <v>96</v>
      </c>
      <c r="BL16" s="35">
        <f t="shared" si="48"/>
        <v>0</v>
      </c>
      <c r="BM16" s="79">
        <f t="shared" si="14"/>
        <v>0</v>
      </c>
      <c r="BN16" s="14"/>
      <c r="BO16" s="120">
        <f>BO29</f>
        <v>96</v>
      </c>
      <c r="BP16" s="35">
        <f t="shared" si="49"/>
        <v>0</v>
      </c>
      <c r="BQ16" s="79">
        <f t="shared" si="15"/>
        <v>0</v>
      </c>
      <c r="BR16" s="14"/>
      <c r="BS16" s="120">
        <f>BS29</f>
        <v>96</v>
      </c>
      <c r="BT16" s="35">
        <f t="shared" si="50"/>
        <v>0</v>
      </c>
      <c r="BU16" s="79">
        <f t="shared" si="16"/>
        <v>0</v>
      </c>
      <c r="BV16" s="14"/>
      <c r="BW16" s="120">
        <f>BW29</f>
        <v>96</v>
      </c>
      <c r="BX16" s="35">
        <f t="shared" si="51"/>
        <v>0</v>
      </c>
      <c r="BY16" s="79">
        <f t="shared" si="17"/>
        <v>0</v>
      </c>
      <c r="BZ16" s="50"/>
      <c r="CA16" s="120">
        <f>CA29</f>
        <v>96</v>
      </c>
      <c r="CB16" s="35">
        <f t="shared" si="52"/>
        <v>0</v>
      </c>
      <c r="CC16" s="79">
        <f t="shared" si="18"/>
        <v>0</v>
      </c>
      <c r="CD16" s="42"/>
      <c r="CE16" s="120">
        <f>CE29</f>
        <v>96</v>
      </c>
      <c r="CF16" s="35">
        <f t="shared" si="53"/>
        <v>0</v>
      </c>
      <c r="CG16" s="79">
        <f t="shared" si="19"/>
        <v>0</v>
      </c>
      <c r="CH16" s="14"/>
      <c r="CI16" s="120">
        <f>CI29</f>
        <v>96</v>
      </c>
      <c r="CJ16" s="35">
        <f t="shared" si="54"/>
        <v>0</v>
      </c>
      <c r="CK16" s="79">
        <f t="shared" si="20"/>
        <v>0</v>
      </c>
      <c r="CL16" s="14"/>
      <c r="CM16" s="120">
        <f>CM29</f>
        <v>96</v>
      </c>
      <c r="CN16" s="35">
        <f t="shared" si="55"/>
        <v>0</v>
      </c>
      <c r="CO16" s="79">
        <f t="shared" si="21"/>
        <v>0</v>
      </c>
      <c r="CP16" s="14"/>
      <c r="CQ16" s="120">
        <f>CQ29</f>
        <v>96</v>
      </c>
      <c r="CR16" s="35">
        <f t="shared" si="56"/>
        <v>0</v>
      </c>
      <c r="CS16" s="79">
        <f t="shared" si="22"/>
        <v>0</v>
      </c>
      <c r="CT16" s="50"/>
      <c r="CU16" s="120">
        <f>CU29</f>
        <v>96</v>
      </c>
      <c r="CV16" s="35">
        <f t="shared" si="57"/>
        <v>0</v>
      </c>
      <c r="CW16" s="79">
        <f t="shared" si="23"/>
        <v>0</v>
      </c>
      <c r="CX16" s="42"/>
      <c r="CY16" s="120">
        <f>CY29</f>
        <v>96</v>
      </c>
      <c r="CZ16" s="35">
        <f t="shared" si="58"/>
        <v>0</v>
      </c>
      <c r="DA16" s="79">
        <f t="shared" si="24"/>
        <v>0</v>
      </c>
      <c r="DB16" s="14"/>
      <c r="DC16" s="120">
        <f>DC29</f>
        <v>96</v>
      </c>
      <c r="DD16" s="35">
        <f t="shared" si="59"/>
        <v>0</v>
      </c>
      <c r="DE16" s="79">
        <f t="shared" si="25"/>
        <v>0</v>
      </c>
      <c r="DF16" s="14"/>
      <c r="DG16" s="120">
        <f>DG29</f>
        <v>96</v>
      </c>
      <c r="DH16" s="35">
        <f t="shared" si="60"/>
        <v>0</v>
      </c>
      <c r="DI16" s="79">
        <f t="shared" si="26"/>
        <v>0</v>
      </c>
      <c r="DJ16" s="14"/>
      <c r="DK16" s="120">
        <f>DK29</f>
        <v>96</v>
      </c>
      <c r="DL16" s="35">
        <f t="shared" si="61"/>
        <v>0</v>
      </c>
      <c r="DM16" s="79">
        <f t="shared" si="27"/>
        <v>0</v>
      </c>
      <c r="DN16" s="50"/>
      <c r="DO16" s="120">
        <f>DO29</f>
        <v>96</v>
      </c>
      <c r="DP16" s="35">
        <f t="shared" si="62"/>
        <v>0</v>
      </c>
      <c r="DQ16" s="79">
        <f t="shared" si="28"/>
        <v>0</v>
      </c>
      <c r="DR16" s="42"/>
      <c r="DS16" s="120">
        <f>DS29</f>
        <v>96</v>
      </c>
      <c r="DT16" s="35">
        <f t="shared" si="63"/>
        <v>0</v>
      </c>
      <c r="DU16" s="79">
        <f t="shared" si="29"/>
        <v>0</v>
      </c>
      <c r="DV16" s="14"/>
      <c r="DW16" s="120">
        <f>DW29</f>
        <v>96</v>
      </c>
      <c r="DX16" s="35">
        <f t="shared" si="64"/>
        <v>0</v>
      </c>
      <c r="DY16" s="79">
        <f t="shared" si="30"/>
        <v>0</v>
      </c>
      <c r="DZ16" s="14"/>
      <c r="EA16" s="120">
        <f>EA29</f>
        <v>96</v>
      </c>
      <c r="EB16" s="35">
        <f t="shared" si="65"/>
        <v>0</v>
      </c>
      <c r="EC16" s="79">
        <f t="shared" si="31"/>
        <v>0</v>
      </c>
      <c r="ED16" s="14"/>
      <c r="EE16" s="120">
        <f>EE29</f>
        <v>96</v>
      </c>
      <c r="EF16" s="35">
        <f t="shared" si="66"/>
        <v>0</v>
      </c>
      <c r="EG16" s="79">
        <f t="shared" si="32"/>
        <v>0</v>
      </c>
      <c r="EH16" s="50"/>
      <c r="EI16" s="120">
        <f>EI29</f>
        <v>96</v>
      </c>
      <c r="EJ16" s="35">
        <f t="shared" si="67"/>
        <v>0</v>
      </c>
      <c r="EK16" s="79">
        <f t="shared" si="33"/>
        <v>0</v>
      </c>
      <c r="EL16" s="26"/>
    </row>
    <row r="17" spans="1:142" ht="26.5" x14ac:dyDescent="0.35">
      <c r="A17" s="9" t="s">
        <v>30</v>
      </c>
      <c r="B17" s="10" t="s">
        <v>106</v>
      </c>
      <c r="C17" s="133">
        <f>'[1]Var ZP'!$L$12</f>
        <v>2095</v>
      </c>
      <c r="D17" s="64">
        <v>-94000</v>
      </c>
      <c r="E17" s="79">
        <f t="shared" si="34"/>
        <v>-196.93</v>
      </c>
      <c r="F17" s="42"/>
      <c r="G17" s="123">
        <f>C17</f>
        <v>2095</v>
      </c>
      <c r="H17" s="35">
        <f t="shared" si="35"/>
        <v>-94940</v>
      </c>
      <c r="I17" s="79">
        <f t="shared" si="0"/>
        <v>-198.89930000000001</v>
      </c>
      <c r="J17" s="14"/>
      <c r="K17" s="123">
        <f>G17</f>
        <v>2095</v>
      </c>
      <c r="L17" s="35">
        <f t="shared" si="36"/>
        <v>-95889.4</v>
      </c>
      <c r="M17" s="79">
        <f t="shared" si="1"/>
        <v>-200.888293</v>
      </c>
      <c r="N17" s="14"/>
      <c r="O17" s="123">
        <f>K17</f>
        <v>2095</v>
      </c>
      <c r="P17" s="35">
        <f t="shared" si="37"/>
        <v>-96848.293999999994</v>
      </c>
      <c r="Q17" s="79">
        <f t="shared" si="2"/>
        <v>-202.89717592999997</v>
      </c>
      <c r="R17" s="50"/>
      <c r="S17" s="41">
        <v>2511</v>
      </c>
      <c r="T17" s="35">
        <f t="shared" si="38"/>
        <v>-97816.776939999996</v>
      </c>
      <c r="U17" s="79">
        <f t="shared" si="3"/>
        <v>-245.61792689633998</v>
      </c>
      <c r="V17" s="42"/>
      <c r="W17" s="311">
        <v>2538</v>
      </c>
      <c r="X17" s="311">
        <v>-98794.944709399992</v>
      </c>
      <c r="Y17" s="197">
        <f t="shared" si="4"/>
        <v>-250.74156967245719</v>
      </c>
      <c r="Z17" s="14"/>
      <c r="AA17" s="123">
        <v>2506</v>
      </c>
      <c r="AB17" s="35">
        <f t="shared" si="39"/>
        <v>-99782.894156493989</v>
      </c>
      <c r="AC17" s="79">
        <f t="shared" si="5"/>
        <v>-250.05593275617395</v>
      </c>
      <c r="AD17" s="14"/>
      <c r="AE17" s="123">
        <f>AA17</f>
        <v>2506</v>
      </c>
      <c r="AF17" s="35">
        <f t="shared" si="40"/>
        <v>-100780.72309805892</v>
      </c>
      <c r="AG17" s="79">
        <f t="shared" si="6"/>
        <v>-252.55649208373566</v>
      </c>
      <c r="AH17" s="14"/>
      <c r="AI17" s="123">
        <f>AE17</f>
        <v>2506</v>
      </c>
      <c r="AJ17" s="35">
        <f t="shared" si="41"/>
        <v>-101788.53032903951</v>
      </c>
      <c r="AK17" s="79">
        <f t="shared" si="7"/>
        <v>-255.08205700457302</v>
      </c>
      <c r="AL17" s="50"/>
      <c r="AM17" s="41">
        <f>'[1]Var ZP'!$N$12</f>
        <v>3150</v>
      </c>
      <c r="AN17" s="35">
        <f t="shared" si="42"/>
        <v>-102806.41563232991</v>
      </c>
      <c r="AO17" s="79">
        <f t="shared" si="8"/>
        <v>-323.8402092418392</v>
      </c>
      <c r="AP17" s="42"/>
      <c r="AQ17" s="123">
        <f>AM17</f>
        <v>3150</v>
      </c>
      <c r="AR17" s="35">
        <f t="shared" si="43"/>
        <v>-103834.4797886532</v>
      </c>
      <c r="AS17" s="79">
        <f t="shared" si="9"/>
        <v>-327.07861133425763</v>
      </c>
      <c r="AT17" s="14"/>
      <c r="AU17" s="123">
        <f>AQ17</f>
        <v>3150</v>
      </c>
      <c r="AV17" s="35">
        <f t="shared" si="44"/>
        <v>-104872.82458653973</v>
      </c>
      <c r="AW17" s="79">
        <f t="shared" si="10"/>
        <v>-330.34939744760021</v>
      </c>
      <c r="AX17" s="14"/>
      <c r="AY17" s="123">
        <f>AU17</f>
        <v>3150</v>
      </c>
      <c r="AZ17" s="35">
        <f t="shared" si="45"/>
        <v>-105921.55283240513</v>
      </c>
      <c r="BA17" s="79">
        <f t="shared" si="11"/>
        <v>-333.65289142207615</v>
      </c>
      <c r="BB17" s="14"/>
      <c r="BC17" s="123">
        <f>AY17</f>
        <v>3150</v>
      </c>
      <c r="BD17" s="35">
        <f t="shared" si="46"/>
        <v>-106980.76836072918</v>
      </c>
      <c r="BE17" s="79">
        <f t="shared" si="12"/>
        <v>-336.98942033629692</v>
      </c>
      <c r="BF17" s="50"/>
      <c r="BG17" s="41">
        <f>'[1]Var ZP'!$O$12</f>
        <v>3150</v>
      </c>
      <c r="BH17" s="35">
        <f t="shared" si="47"/>
        <v>-108050.57604433647</v>
      </c>
      <c r="BI17" s="79">
        <f t="shared" si="13"/>
        <v>-340.35931453965986</v>
      </c>
      <c r="BJ17" s="42"/>
      <c r="BK17" s="123">
        <f>BG17</f>
        <v>3150</v>
      </c>
      <c r="BL17" s="35">
        <f t="shared" si="48"/>
        <v>-109131.08180477984</v>
      </c>
      <c r="BM17" s="79">
        <f t="shared" si="14"/>
        <v>-343.76290768505652</v>
      </c>
      <c r="BN17" s="14"/>
      <c r="BO17" s="123">
        <f>BK17</f>
        <v>3150</v>
      </c>
      <c r="BP17" s="35">
        <f t="shared" si="49"/>
        <v>-110222.39262282764</v>
      </c>
      <c r="BQ17" s="79">
        <f t="shared" si="15"/>
        <v>-347.20053676190702</v>
      </c>
      <c r="BR17" s="14"/>
      <c r="BS17" s="123">
        <f>BO17</f>
        <v>3150</v>
      </c>
      <c r="BT17" s="35">
        <f t="shared" si="50"/>
        <v>-111324.61654905592</v>
      </c>
      <c r="BU17" s="79">
        <f t="shared" si="16"/>
        <v>-350.67254212952616</v>
      </c>
      <c r="BV17" s="14"/>
      <c r="BW17" s="123">
        <f>BS17</f>
        <v>3150</v>
      </c>
      <c r="BX17" s="35">
        <f t="shared" si="51"/>
        <v>-112437.86271454649</v>
      </c>
      <c r="BY17" s="79">
        <f t="shared" si="17"/>
        <v>-354.17926755082141</v>
      </c>
      <c r="BZ17" s="50"/>
      <c r="CA17" s="41">
        <f>'[1]Var ZP'!$P$12</f>
        <v>3150</v>
      </c>
      <c r="CB17" s="35">
        <f t="shared" si="52"/>
        <v>-113562.24134169194</v>
      </c>
      <c r="CC17" s="79">
        <f t="shared" si="18"/>
        <v>-357.7210602263296</v>
      </c>
      <c r="CD17" s="42"/>
      <c r="CE17" s="123">
        <f>CA17</f>
        <v>3150</v>
      </c>
      <c r="CF17" s="35">
        <f t="shared" si="53"/>
        <v>-114697.86375510886</v>
      </c>
      <c r="CG17" s="79">
        <f t="shared" si="19"/>
        <v>-361.29827082859288</v>
      </c>
      <c r="CH17" s="14"/>
      <c r="CI17" s="123">
        <f>CE17</f>
        <v>3150</v>
      </c>
      <c r="CJ17" s="35">
        <f t="shared" si="54"/>
        <v>-115844.84239265995</v>
      </c>
      <c r="CK17" s="79">
        <f t="shared" si="20"/>
        <v>-364.9112535368788</v>
      </c>
      <c r="CL17" s="14"/>
      <c r="CM17" s="123">
        <f>CI17</f>
        <v>3150</v>
      </c>
      <c r="CN17" s="35">
        <f t="shared" si="55"/>
        <v>-117003.29081658655</v>
      </c>
      <c r="CO17" s="79">
        <f t="shared" si="21"/>
        <v>-368.56036607224763</v>
      </c>
      <c r="CP17" s="14"/>
      <c r="CQ17" s="123">
        <f>CM17</f>
        <v>3150</v>
      </c>
      <c r="CR17" s="35">
        <f t="shared" si="56"/>
        <v>-118173.32372475242</v>
      </c>
      <c r="CS17" s="79">
        <f t="shared" si="22"/>
        <v>-372.24596973297014</v>
      </c>
      <c r="CT17" s="50"/>
      <c r="CU17" s="41">
        <f>'[1]Var ZP'!$Q$12</f>
        <v>3150</v>
      </c>
      <c r="CV17" s="35">
        <f t="shared" si="57"/>
        <v>-119355.05696199994</v>
      </c>
      <c r="CW17" s="79">
        <f t="shared" si="23"/>
        <v>-375.96842943029981</v>
      </c>
      <c r="CX17" s="42"/>
      <c r="CY17" s="123">
        <f>CU17</f>
        <v>3150</v>
      </c>
      <c r="CZ17" s="35">
        <f t="shared" si="58"/>
        <v>-120548.60753161994</v>
      </c>
      <c r="DA17" s="79">
        <f t="shared" si="24"/>
        <v>-379.72811372460279</v>
      </c>
      <c r="DB17" s="14"/>
      <c r="DC17" s="123">
        <f>CY17</f>
        <v>3150</v>
      </c>
      <c r="DD17" s="35">
        <f t="shared" si="59"/>
        <v>-121754.09360693615</v>
      </c>
      <c r="DE17" s="79">
        <f t="shared" si="25"/>
        <v>-383.52539486184889</v>
      </c>
      <c r="DF17" s="14"/>
      <c r="DG17" s="123">
        <f>DC17</f>
        <v>3150</v>
      </c>
      <c r="DH17" s="35">
        <f t="shared" si="60"/>
        <v>-122971.63454300551</v>
      </c>
      <c r="DI17" s="79">
        <f t="shared" si="26"/>
        <v>-387.36064881046735</v>
      </c>
      <c r="DJ17" s="14"/>
      <c r="DK17" s="123">
        <f>DG17</f>
        <v>3150</v>
      </c>
      <c r="DL17" s="35">
        <f t="shared" si="61"/>
        <v>-124201.35088843557</v>
      </c>
      <c r="DM17" s="79">
        <f t="shared" si="27"/>
        <v>-391.23425529857207</v>
      </c>
      <c r="DN17" s="50"/>
      <c r="DO17" s="41">
        <f>'[1]Var ZP'!$R$12</f>
        <v>3150</v>
      </c>
      <c r="DP17" s="35">
        <f t="shared" si="62"/>
        <v>-125443.36439731992</v>
      </c>
      <c r="DQ17" s="79">
        <f t="shared" si="28"/>
        <v>-395.14659785155771</v>
      </c>
      <c r="DR17" s="42"/>
      <c r="DS17" s="123">
        <f>DO17</f>
        <v>3150</v>
      </c>
      <c r="DT17" s="35">
        <f t="shared" si="63"/>
        <v>-126697.79804129312</v>
      </c>
      <c r="DU17" s="79">
        <f t="shared" si="29"/>
        <v>-399.09806383007333</v>
      </c>
      <c r="DV17" s="14"/>
      <c r="DW17" s="123">
        <f>DS17</f>
        <v>3150</v>
      </c>
      <c r="DX17" s="35">
        <f t="shared" si="64"/>
        <v>-127964.77602170606</v>
      </c>
      <c r="DY17" s="79">
        <f t="shared" si="30"/>
        <v>-403.08904446837408</v>
      </c>
      <c r="DZ17" s="14"/>
      <c r="EA17" s="123">
        <f>DW17</f>
        <v>3150</v>
      </c>
      <c r="EB17" s="35">
        <f t="shared" si="65"/>
        <v>-129244.42378192312</v>
      </c>
      <c r="EC17" s="79">
        <f t="shared" si="31"/>
        <v>-407.11993491305782</v>
      </c>
      <c r="ED17" s="14"/>
      <c r="EE17" s="123">
        <f>EA17</f>
        <v>3150</v>
      </c>
      <c r="EF17" s="35">
        <f t="shared" si="66"/>
        <v>-130536.86801974235</v>
      </c>
      <c r="EG17" s="79">
        <f t="shared" si="32"/>
        <v>-411.19113426218843</v>
      </c>
      <c r="EH17" s="50"/>
      <c r="EI17" s="41">
        <f>'[1]Var ZP'!$S$12</f>
        <v>3150</v>
      </c>
      <c r="EJ17" s="35">
        <f t="shared" si="67"/>
        <v>-131842.23669993976</v>
      </c>
      <c r="EK17" s="79">
        <f t="shared" si="33"/>
        <v>-415.30304560481022</v>
      </c>
      <c r="EL17" s="26"/>
    </row>
    <row r="18" spans="1:142" x14ac:dyDescent="0.35">
      <c r="A18" s="9" t="s">
        <v>265</v>
      </c>
      <c r="B18" s="10" t="s">
        <v>266</v>
      </c>
      <c r="C18" s="133">
        <f>'[1]Var ZP'!$C$58</f>
        <v>0</v>
      </c>
      <c r="D18" s="64">
        <v>350000</v>
      </c>
      <c r="E18" s="79">
        <f t="shared" si="34"/>
        <v>0</v>
      </c>
      <c r="F18" s="42"/>
      <c r="G18" s="123">
        <f>C18</f>
        <v>0</v>
      </c>
      <c r="H18" s="35">
        <f t="shared" si="35"/>
        <v>353500</v>
      </c>
      <c r="I18" s="79">
        <f>(G18*H18)/1000000</f>
        <v>0</v>
      </c>
      <c r="J18" s="14"/>
      <c r="K18" s="123">
        <f>G18</f>
        <v>0</v>
      </c>
      <c r="L18" s="35">
        <f t="shared" si="36"/>
        <v>357035</v>
      </c>
      <c r="M18" s="79">
        <f t="shared" si="1"/>
        <v>0</v>
      </c>
      <c r="N18" s="14"/>
      <c r="O18" s="123">
        <f>K18</f>
        <v>0</v>
      </c>
      <c r="P18" s="35">
        <f t="shared" si="37"/>
        <v>360605.35</v>
      </c>
      <c r="Q18" s="79">
        <f t="shared" si="2"/>
        <v>0</v>
      </c>
      <c r="R18" s="50"/>
      <c r="S18" s="41">
        <f>'[1]Var ZP'!$D$58</f>
        <v>0</v>
      </c>
      <c r="T18" s="35">
        <f t="shared" si="38"/>
        <v>364211.40349999996</v>
      </c>
      <c r="U18" s="79">
        <f t="shared" si="3"/>
        <v>0</v>
      </c>
      <c r="V18" s="42"/>
      <c r="W18" s="311">
        <v>0</v>
      </c>
      <c r="X18" s="311">
        <v>367853.51753499993</v>
      </c>
      <c r="Y18" s="197">
        <f t="shared" si="4"/>
        <v>0</v>
      </c>
      <c r="Z18" s="14"/>
      <c r="AA18" s="123">
        <f>W18</f>
        <v>0</v>
      </c>
      <c r="AB18" s="35">
        <f t="shared" si="39"/>
        <v>371532.05271034996</v>
      </c>
      <c r="AC18" s="79">
        <f t="shared" si="5"/>
        <v>0</v>
      </c>
      <c r="AD18" s="14"/>
      <c r="AE18" s="123">
        <f>AA18</f>
        <v>0</v>
      </c>
      <c r="AF18" s="35">
        <f t="shared" si="40"/>
        <v>375247.37323745346</v>
      </c>
      <c r="AG18" s="79">
        <f t="shared" si="6"/>
        <v>0</v>
      </c>
      <c r="AH18" s="14"/>
      <c r="AI18" s="123">
        <f>AE18</f>
        <v>0</v>
      </c>
      <c r="AJ18" s="35">
        <f t="shared" si="41"/>
        <v>378999.84696982801</v>
      </c>
      <c r="AK18" s="79">
        <f t="shared" si="7"/>
        <v>0</v>
      </c>
      <c r="AL18" s="50"/>
      <c r="AM18" s="41">
        <f>'[1]Var ZP'!$E$58</f>
        <v>0</v>
      </c>
      <c r="AN18" s="35">
        <f t="shared" si="42"/>
        <v>382789.84543952631</v>
      </c>
      <c r="AO18" s="79">
        <f t="shared" si="8"/>
        <v>0</v>
      </c>
      <c r="AP18" s="42"/>
      <c r="AQ18" s="123">
        <f>AM18</f>
        <v>0</v>
      </c>
      <c r="AR18" s="35">
        <f t="shared" si="43"/>
        <v>386617.74389392155</v>
      </c>
      <c r="AS18" s="79">
        <f t="shared" si="9"/>
        <v>0</v>
      </c>
      <c r="AT18" s="14"/>
      <c r="AU18" s="123">
        <f>AQ18</f>
        <v>0</v>
      </c>
      <c r="AV18" s="35">
        <f t="shared" si="44"/>
        <v>390483.92133286077</v>
      </c>
      <c r="AW18" s="79">
        <f t="shared" si="10"/>
        <v>0</v>
      </c>
      <c r="AX18" s="14"/>
      <c r="AY18" s="123">
        <f>AU18</f>
        <v>0</v>
      </c>
      <c r="AZ18" s="35">
        <f t="shared" si="45"/>
        <v>394388.76054618938</v>
      </c>
      <c r="BA18" s="79">
        <f t="shared" si="11"/>
        <v>0</v>
      </c>
      <c r="BB18" s="14"/>
      <c r="BC18" s="123">
        <f>AY18</f>
        <v>0</v>
      </c>
      <c r="BD18" s="35">
        <f t="shared" si="46"/>
        <v>398332.64815165126</v>
      </c>
      <c r="BE18" s="79">
        <f t="shared" si="12"/>
        <v>0</v>
      </c>
      <c r="BF18" s="50"/>
      <c r="BG18" s="41">
        <f>'[1]Var ZP'!$F$58</f>
        <v>0</v>
      </c>
      <c r="BH18" s="35">
        <f t="shared" si="47"/>
        <v>402315.97463316779</v>
      </c>
      <c r="BI18" s="79">
        <f t="shared" si="13"/>
        <v>0</v>
      </c>
      <c r="BJ18" s="42"/>
      <c r="BK18" s="123">
        <f>BG18</f>
        <v>0</v>
      </c>
      <c r="BL18" s="35">
        <f t="shared" si="48"/>
        <v>406339.13437949948</v>
      </c>
      <c r="BM18" s="79">
        <f t="shared" si="14"/>
        <v>0</v>
      </c>
      <c r="BN18" s="14"/>
      <c r="BO18" s="123">
        <f>BK18</f>
        <v>0</v>
      </c>
      <c r="BP18" s="35">
        <f t="shared" si="49"/>
        <v>410402.52572329447</v>
      </c>
      <c r="BQ18" s="79">
        <f t="shared" si="15"/>
        <v>0</v>
      </c>
      <c r="BR18" s="14"/>
      <c r="BS18" s="123">
        <f>BO18</f>
        <v>0</v>
      </c>
      <c r="BT18" s="35">
        <f t="shared" si="50"/>
        <v>414506.55098052742</v>
      </c>
      <c r="BU18" s="79">
        <f t="shared" si="16"/>
        <v>0</v>
      </c>
      <c r="BV18" s="14"/>
      <c r="BW18" s="123">
        <f>BS18</f>
        <v>0</v>
      </c>
      <c r="BX18" s="35">
        <f t="shared" si="51"/>
        <v>418651.6164903327</v>
      </c>
      <c r="BY18" s="79">
        <f t="shared" si="17"/>
        <v>0</v>
      </c>
      <c r="BZ18" s="50"/>
      <c r="CA18" s="41">
        <f>'[1]Var ZP'!$G$58</f>
        <v>0</v>
      </c>
      <c r="CB18" s="35">
        <f t="shared" si="52"/>
        <v>422838.13265523606</v>
      </c>
      <c r="CC18" s="79">
        <f t="shared" si="18"/>
        <v>0</v>
      </c>
      <c r="CD18" s="42"/>
      <c r="CE18" s="123">
        <f>CA18</f>
        <v>0</v>
      </c>
      <c r="CF18" s="35">
        <f t="shared" si="53"/>
        <v>427066.51398178842</v>
      </c>
      <c r="CG18" s="79">
        <f t="shared" si="19"/>
        <v>0</v>
      </c>
      <c r="CH18" s="14"/>
      <c r="CI18" s="123">
        <f>CE18</f>
        <v>0</v>
      </c>
      <c r="CJ18" s="35">
        <f t="shared" si="54"/>
        <v>431337.17912160628</v>
      </c>
      <c r="CK18" s="79">
        <f t="shared" si="20"/>
        <v>0</v>
      </c>
      <c r="CL18" s="14"/>
      <c r="CM18" s="123">
        <f>CI18</f>
        <v>0</v>
      </c>
      <c r="CN18" s="35">
        <f t="shared" si="55"/>
        <v>435650.55091282236</v>
      </c>
      <c r="CO18" s="79">
        <f t="shared" si="21"/>
        <v>0</v>
      </c>
      <c r="CP18" s="14"/>
      <c r="CQ18" s="123">
        <f>CM18</f>
        <v>0</v>
      </c>
      <c r="CR18" s="35">
        <f t="shared" si="56"/>
        <v>440007.05642195058</v>
      </c>
      <c r="CS18" s="79">
        <f t="shared" si="22"/>
        <v>0</v>
      </c>
      <c r="CT18" s="50"/>
      <c r="CU18" s="41">
        <f>'[1]Var ZP'!$H$58</f>
        <v>0</v>
      </c>
      <c r="CV18" s="35">
        <f t="shared" si="57"/>
        <v>444407.12698617007</v>
      </c>
      <c r="CW18" s="79">
        <f t="shared" si="23"/>
        <v>0</v>
      </c>
      <c r="CX18" s="42"/>
      <c r="CY18" s="123">
        <f>CU18</f>
        <v>0</v>
      </c>
      <c r="CZ18" s="35">
        <f t="shared" si="58"/>
        <v>448851.19825603178</v>
      </c>
      <c r="DA18" s="79">
        <f t="shared" si="24"/>
        <v>0</v>
      </c>
      <c r="DB18" s="14"/>
      <c r="DC18" s="123">
        <f>CY18</f>
        <v>0</v>
      </c>
      <c r="DD18" s="35">
        <f t="shared" si="59"/>
        <v>453339.71023859212</v>
      </c>
      <c r="DE18" s="79">
        <f t="shared" si="25"/>
        <v>0</v>
      </c>
      <c r="DF18" s="14"/>
      <c r="DG18" s="123">
        <f>DC18</f>
        <v>0</v>
      </c>
      <c r="DH18" s="35">
        <f t="shared" si="60"/>
        <v>457873.10734097805</v>
      </c>
      <c r="DI18" s="79">
        <f t="shared" si="26"/>
        <v>0</v>
      </c>
      <c r="DJ18" s="14"/>
      <c r="DK18" s="123">
        <f>DG18</f>
        <v>0</v>
      </c>
      <c r="DL18" s="35">
        <f t="shared" si="61"/>
        <v>462451.83841438784</v>
      </c>
      <c r="DM18" s="79">
        <f t="shared" si="27"/>
        <v>0</v>
      </c>
      <c r="DN18" s="50"/>
      <c r="DO18" s="41">
        <f>'[1]Var ZP'!$I$58</f>
        <v>0</v>
      </c>
      <c r="DP18" s="35">
        <f t="shared" si="62"/>
        <v>467076.35679853172</v>
      </c>
      <c r="DQ18" s="79">
        <f t="shared" si="28"/>
        <v>0</v>
      </c>
      <c r="DR18" s="42"/>
      <c r="DS18" s="123">
        <f>DO18</f>
        <v>0</v>
      </c>
      <c r="DT18" s="35">
        <f t="shared" si="63"/>
        <v>471747.12036651705</v>
      </c>
      <c r="DU18" s="79">
        <f t="shared" si="29"/>
        <v>0</v>
      </c>
      <c r="DV18" s="14"/>
      <c r="DW18" s="123">
        <f>DS18</f>
        <v>0</v>
      </c>
      <c r="DX18" s="35">
        <f t="shared" si="64"/>
        <v>476464.59157018224</v>
      </c>
      <c r="DY18" s="79">
        <f t="shared" si="30"/>
        <v>0</v>
      </c>
      <c r="DZ18" s="14"/>
      <c r="EA18" s="123">
        <f>DW18</f>
        <v>0</v>
      </c>
      <c r="EB18" s="35">
        <f t="shared" si="65"/>
        <v>481229.23748588405</v>
      </c>
      <c r="EC18" s="79">
        <f t="shared" si="31"/>
        <v>0</v>
      </c>
      <c r="ED18" s="14"/>
      <c r="EE18" s="123">
        <f>EA18</f>
        <v>0</v>
      </c>
      <c r="EF18" s="35">
        <f t="shared" si="66"/>
        <v>486041.52986074291</v>
      </c>
      <c r="EG18" s="79">
        <f t="shared" si="32"/>
        <v>0</v>
      </c>
      <c r="EH18" s="50"/>
      <c r="EI18" s="41">
        <f>'[1]Var ZP'!$J$58</f>
        <v>0</v>
      </c>
      <c r="EJ18" s="35">
        <f t="shared" si="67"/>
        <v>490901.94515935035</v>
      </c>
      <c r="EK18" s="79">
        <f t="shared" si="33"/>
        <v>0</v>
      </c>
      <c r="EL18" s="26"/>
    </row>
    <row r="19" spans="1:142" x14ac:dyDescent="0.35">
      <c r="A19" s="6">
        <v>2</v>
      </c>
      <c r="B19" s="3" t="s">
        <v>77</v>
      </c>
      <c r="C19" s="89">
        <f>C20+C25+C26+C31+C32+C42+C44+C43</f>
        <v>23185.015010273666</v>
      </c>
      <c r="D19" s="15">
        <f>1000000*E19/C19</f>
        <v>556110.93056103855</v>
      </c>
      <c r="E19" s="80">
        <f>E20+E25+E26+E31+E32+E42+E44+E43</f>
        <v>12893.440272434935</v>
      </c>
      <c r="F19" s="44"/>
      <c r="G19" s="89">
        <f>G20+G25+G26+G31+G32+G42+G44+G43</f>
        <v>23016.348257359812</v>
      </c>
      <c r="H19" s="15">
        <f>1000000*I19/G19</f>
        <v>569575.44284667959</v>
      </c>
      <c r="I19" s="80">
        <f>I20+I25+I26+I31+I32+I42+I44+I43</f>
        <v>13109.546751399117</v>
      </c>
      <c r="J19" s="16"/>
      <c r="K19" s="43">
        <f>K20+K25+K26+K31+K32+K42+K44</f>
        <v>22994.656513550122</v>
      </c>
      <c r="L19" s="15">
        <f>1000000*M19/K19</f>
        <v>577661.47972589778</v>
      </c>
      <c r="M19" s="80">
        <f>M20+M25+M26+M31+M32+M42+M44+M43</f>
        <v>13283.127307406117</v>
      </c>
      <c r="N19" s="16"/>
      <c r="O19" s="43">
        <f>O20+O25+O26+O31+O32+O42+O44</f>
        <v>22994.355545354942</v>
      </c>
      <c r="P19" s="15">
        <f>1000000*Q19/O19</f>
        <v>585817.37708084076</v>
      </c>
      <c r="Q19" s="80">
        <f>Q20+Q25+Q26+Q31+Q32+Q42+Q44+Q43</f>
        <v>13470.493053244118</v>
      </c>
      <c r="R19" s="51"/>
      <c r="S19" s="43">
        <f>S20+S25+S26+S31+S32+S42+S44</f>
        <v>22920.207291029095</v>
      </c>
      <c r="T19" s="15">
        <f>1000000*U19/S19</f>
        <v>593794.35338038416</v>
      </c>
      <c r="U19" s="80">
        <f>U20+U25+U26+U31+U32+U42+U44+U43</f>
        <v>13609.889667720987</v>
      </c>
      <c r="V19" s="44"/>
      <c r="W19" s="43">
        <f>W20+W25+W26+W31+W32+W42+W44</f>
        <v>22719.903119150556</v>
      </c>
      <c r="X19" s="15">
        <f>1000000*Y19/W19</f>
        <v>602712.95746600011</v>
      </c>
      <c r="Y19" s="80">
        <f>Y20+Y25+Y26+Y31+Y32+Y42+Y44+Y43</f>
        <v>13693.580002284232</v>
      </c>
      <c r="Z19" s="16"/>
      <c r="AA19" s="43">
        <f>AA20+AA25+AA26+AA31+AA32+AA42+AA44</f>
        <v>22538.039729019394</v>
      </c>
      <c r="AB19" s="15">
        <f>1000000*AC19/AA19</f>
        <v>611766.03392341326</v>
      </c>
      <c r="AC19" s="80">
        <f>AC20+AC25+AC26+AC31+AC32+AC42+AC44+AC43</f>
        <v>13788.007177430512</v>
      </c>
      <c r="AD19" s="16"/>
      <c r="AE19" s="43">
        <f>AE20+AE25+AE26+AE31+AE32+AE42+AE44</f>
        <v>22444.265118220093</v>
      </c>
      <c r="AF19" s="15">
        <f>1000000*AG19/AE19</f>
        <v>620709.54773469048</v>
      </c>
      <c r="AG19" s="80">
        <f>AG20+AG25+AG26+AG31+AG32+AG42+AG44+AG43</f>
        <v>13931.369650767883</v>
      </c>
      <c r="AH19" s="16"/>
      <c r="AI19" s="43">
        <f>AI20+AI25+AI26+AI31+AI32+AI42+AI44</f>
        <v>22349.97202738974</v>
      </c>
      <c r="AJ19" s="15">
        <f>1000000*AK19/AI19</f>
        <v>629842.82966985879</v>
      </c>
      <c r="AK19" s="80">
        <f>AK20+AK25+AK26+AK31+AK32+AK42+AK44+AK43</f>
        <v>14076.969624773345</v>
      </c>
      <c r="AL19" s="51"/>
      <c r="AM19" s="43">
        <f>AM20+AM25+AM26+AM31+AM32+AM42+AM44</f>
        <v>23319.260661983</v>
      </c>
      <c r="AN19" s="15">
        <f>1000000*AO19/AM19</f>
        <v>637524.11513291509</v>
      </c>
      <c r="AO19" s="80">
        <f>AO20+AO25+AO26+AO31+AO32+AO42+AO44+AO43</f>
        <v>14866.59101908451</v>
      </c>
      <c r="AP19" s="44"/>
      <c r="AQ19" s="43">
        <f>AQ20+AQ25+AQ26+AQ31+AQ32+AQ42+AQ44</f>
        <v>23242.037090735023</v>
      </c>
      <c r="AR19" s="15">
        <f>1000000*AS19/AQ19</f>
        <v>645174.99561786675</v>
      </c>
      <c r="AS19" s="80">
        <f>AS20+AS25+AS26+AS31+AS32+AS42+AS44+AS43</f>
        <v>14995.181178165263</v>
      </c>
      <c r="AT19" s="16"/>
      <c r="AU19" s="43">
        <f>AU20+AU25+AU26+AU31+AU32+AU42+AU44</f>
        <v>23160.218376190056</v>
      </c>
      <c r="AV19" s="15">
        <f>1000000*AW19/AU19</f>
        <v>652992.56002666347</v>
      </c>
      <c r="AW19" s="80">
        <f>AW20+AW25+AW26+AW31+AW32+AW42+AW44+AW43</f>
        <v>15123.450288244921</v>
      </c>
      <c r="AX19" s="16"/>
      <c r="AY19" s="43">
        <f>AY20+AY25+AY26+AY31+AY32+AY42+AY44</f>
        <v>23077.368139792394</v>
      </c>
      <c r="AZ19" s="15">
        <f>1000000*BA19/AY19</f>
        <v>660923.26082919515</v>
      </c>
      <c r="BA19" s="80">
        <f>BA20+BA25+BA26+BA31+BA32+BA42+BA44+BA43</f>
        <v>15252.369402307366</v>
      </c>
      <c r="BB19" s="16"/>
      <c r="BC19" s="43">
        <f>BC20+BC25+BC26+BC31+BC32+BC42+BC44</f>
        <v>22993.469855432053</v>
      </c>
      <c r="BD19" s="15">
        <f>1000000*BE19/BC19</f>
        <v>668969.45742516557</v>
      </c>
      <c r="BE19" s="80">
        <f>BE20+BE25+BE26+BE31+BE32+BE42+BE44+BE43</f>
        <v>15381.929053510281</v>
      </c>
      <c r="BF19" s="51"/>
      <c r="BG19" s="43">
        <f>BG20+BG25+BG26+BG31+BG32+BG42+BG44</f>
        <v>23003.987685976033</v>
      </c>
      <c r="BH19" s="15">
        <f>1000000*BI19/BG19</f>
        <v>676930.02935781784</v>
      </c>
      <c r="BI19" s="80">
        <f>BI20+BI25+BI26+BI31+BI32+BI42+BI44+BI43</f>
        <v>15572.090059614635</v>
      </c>
      <c r="BJ19" s="44"/>
      <c r="BK19" s="43">
        <f>BK20+BK25+BK26+BK31+BK32+BK42+BK44</f>
        <v>22929.631500965417</v>
      </c>
      <c r="BL19" s="15">
        <f>1000000*BM19/BK19</f>
        <v>685147.11221619626</v>
      </c>
      <c r="BM19" s="80">
        <f>BM20+BM25+BM26+BM31+BM32+BM42+BM44+BM43</f>
        <v>15710.170807067982</v>
      </c>
      <c r="BN19" s="16"/>
      <c r="BO19" s="43">
        <f>BO20+BO25+BO26+BO31+BO32+BO42+BO44</f>
        <v>22854.39525674926</v>
      </c>
      <c r="BP19" s="15">
        <f>1000000*BQ19/BO19</f>
        <v>693481.09749958431</v>
      </c>
      <c r="BQ19" s="80">
        <f>BQ20+BQ25+BQ26+BQ31+BQ32+BQ42+BQ44+BQ43</f>
        <v>15849.091105339769</v>
      </c>
      <c r="BR19" s="16"/>
      <c r="BS19" s="43">
        <f>BS20+BS25+BS26+BS31+BS32+BS42+BS44</f>
        <v>22778.403688342605</v>
      </c>
      <c r="BT19" s="15">
        <f>1000000*BU19/BS19</f>
        <v>701932.59169044171</v>
      </c>
      <c r="BU19" s="80">
        <f>BU20+BU25+BU26+BU31+BU32+BU42+BU44+BU43</f>
        <v>15988.903935529443</v>
      </c>
      <c r="BV19" s="16"/>
      <c r="BW19" s="43">
        <f>BW20+BW25+BW26+BW31+BW32+BW42+BW44</f>
        <v>22701.648032287711</v>
      </c>
      <c r="BX19" s="15">
        <f>1000000*BY19/BW19</f>
        <v>710503.81100346404</v>
      </c>
      <c r="BY19" s="80">
        <f>BY20+BY25+BY26+BY31+BY32+BY42+BY44+BY43</f>
        <v>16129.607442999708</v>
      </c>
      <c r="BZ19" s="51"/>
      <c r="CA19" s="43">
        <f>CA20+CA25+CA26+CA31+CA32+CA42+CA44</f>
        <v>22624.252362161398</v>
      </c>
      <c r="CB19" s="15">
        <f>1000000*CC19/CA19</f>
        <v>719195.32955355826</v>
      </c>
      <c r="CC19" s="80">
        <f>CC20+CC25+CC26+CC31+CC32+CC42+CC44+CC43</f>
        <v>16271.256633507535</v>
      </c>
      <c r="CD19" s="44"/>
      <c r="CE19" s="43">
        <f>CE20+CE25+CE26+CE31+CE32+CE42+CE44</f>
        <v>22554.10358363617</v>
      </c>
      <c r="CF19" s="15">
        <f>1000000*CG19/CE19</f>
        <v>727987.90818364453</v>
      </c>
      <c r="CG19" s="80">
        <f>CG20+CG25+CG26+CG31+CG32+CG42+CG44+CG43</f>
        <v>16419.114688808535</v>
      </c>
      <c r="CH19" s="16"/>
      <c r="CI19" s="43">
        <f>CI20+CI25+CI26+CI31+CI32+CI42+CI44</f>
        <v>22482.803864157959</v>
      </c>
      <c r="CJ19" s="15">
        <f>1000000*CK19/CI19</f>
        <v>736910.12167421228</v>
      </c>
      <c r="CK19" s="80">
        <f>CK20+CK25+CK26+CK31+CK32+CK42+CK44+CK43</f>
        <v>16567.805731114091</v>
      </c>
      <c r="CL19" s="16"/>
      <c r="CM19" s="43">
        <f>CM20+CM25+CM26+CM31+CM32+CM42+CM44</f>
        <v>22410.066319420137</v>
      </c>
      <c r="CN19" s="15">
        <f>1000000*CO19/CM19</f>
        <v>745968.35981596401</v>
      </c>
      <c r="CO19" s="80">
        <f>CO20+CO25+CO26+CO31+CO32+CO42+CO44+CO43</f>
        <v>16717.200415664818</v>
      </c>
      <c r="CP19" s="16"/>
      <c r="CQ19" s="43">
        <f>CQ20+CQ25+CQ26+CQ31+CQ32+CQ42+CQ44</f>
        <v>22335.992304222917</v>
      </c>
      <c r="CR19" s="15">
        <f>1000000*CS19/CQ19</f>
        <v>755164.02473248309</v>
      </c>
      <c r="CS19" s="80">
        <f>CS20+CS25+CS26+CS31+CS32+CS42+CS44+CS43</f>
        <v>16867.337844850746</v>
      </c>
      <c r="CT19" s="51"/>
      <c r="CU19" s="43">
        <f>CU20+CU25+CU26+CU31+CU32+CU42+CU44</f>
        <v>22260.124058680281</v>
      </c>
      <c r="CV19" s="15">
        <f>1000000*CW19/CU19</f>
        <v>764505.0397425273</v>
      </c>
      <c r="CW19" s="80">
        <f>CW20+CW25+CW26+CW31+CW32+CW42+CW44+CW43</f>
        <v>17017.977028154957</v>
      </c>
      <c r="CX19" s="44"/>
      <c r="CY19" s="43">
        <f>CY20+CY25+CY26+CY31+CY32+CY42+CY44</f>
        <v>22165.467399373716</v>
      </c>
      <c r="CZ19" s="15">
        <f>1000000*DA19/CY19</f>
        <v>774113.76800652791</v>
      </c>
      <c r="DA19" s="80">
        <f>DA20+DA25+DA26+DA31+DA32+DA42+DA44+DA43</f>
        <v>17158.593488155042</v>
      </c>
      <c r="DB19" s="16"/>
      <c r="DC19" s="43">
        <f>DC20+DC25+DC26+DC31+DC32+DC42+DC44</f>
        <v>22069.726865928977</v>
      </c>
      <c r="DD19" s="15">
        <f>1000000*DE19/DC19</f>
        <v>783871.64827977389</v>
      </c>
      <c r="DE19" s="80">
        <f>DE20+DE25+DE26+DE31+DE32+DE42+DE44+DE43</f>
        <v>17299.833175480155</v>
      </c>
      <c r="DF19" s="16"/>
      <c r="DG19" s="43">
        <f>DG20+DG25+DG26+DG31+DG32+DG42+DG44</f>
        <v>21973.066428575374</v>
      </c>
      <c r="DH19" s="15">
        <f>1000000*DI19/DG19</f>
        <v>793779.3681373999</v>
      </c>
      <c r="DI19" s="80">
        <f>DI20+DI25+DI26+DI31+DI32+DI42+DI44+DI43</f>
        <v>17441.766785715674</v>
      </c>
      <c r="DJ19" s="16"/>
      <c r="DK19" s="43">
        <f>DK20+DK25+DK26+DK31+DK32+DK42+DK44</f>
        <v>21875.590021284148</v>
      </c>
      <c r="DL19" s="15">
        <f>1000000*DM19/DK19</f>
        <v>803838.4146092427</v>
      </c>
      <c r="DM19" s="80">
        <f>DM20+DM25+DM26+DM31+DM32+DM42+DM44+DM43</f>
        <v>17584.439601350819</v>
      </c>
      <c r="DN19" s="51"/>
      <c r="DO19" s="43">
        <f>DO20+DO25+DO26+DO31+DO32+DO42+DO44</f>
        <v>21777.346138207355</v>
      </c>
      <c r="DP19" s="15">
        <f>1000000*DQ19/DO19</f>
        <v>814051.08823068079</v>
      </c>
      <c r="DQ19" s="80">
        <f>DQ20+DQ25+DQ26+DQ31+DQ32+DQ42+DQ44+DQ43</f>
        <v>17727.872322583913</v>
      </c>
      <c r="DR19" s="44"/>
      <c r="DS19" s="43">
        <f>DS20+DS25+DS26+DS31+DS32+DS42+DS44</f>
        <v>21696.833851790911</v>
      </c>
      <c r="DT19" s="15">
        <f>1000000*DU19/DS19</f>
        <v>824275.92155669187</v>
      </c>
      <c r="DU19" s="80">
        <f>DU20+DU25+DU26+DU31+DU32+DU42+DU44+DU43</f>
        <v>17884.177718047384</v>
      </c>
      <c r="DV19" s="16"/>
      <c r="DW19" s="43">
        <f>DW20+DW25+DW26+DW31+DW32+DW42+DW44</f>
        <v>21615.405435959678</v>
      </c>
      <c r="DX19" s="15">
        <f>1000000*DY19/DW19</f>
        <v>834655.14425705525</v>
      </c>
      <c r="DY19" s="80">
        <f>DY20+DY25+DY26+DY31+DY32+DY42+DY44+DY43</f>
        <v>18041.40934232566</v>
      </c>
      <c r="DZ19" s="16"/>
      <c r="EA19" s="43">
        <f>EA20+EA25+EA26+EA31+EA32+EA42+EA44</f>
        <v>21533.23982602363</v>
      </c>
      <c r="EB19" s="15">
        <f>1000000*EC19/EA19</f>
        <v>845188.84822353174</v>
      </c>
      <c r="EC19" s="80">
        <f>EC20+EC25+EC26+EC31+EC32+EC42+EC44+EC43</f>
        <v>18199.654167077995</v>
      </c>
      <c r="ED19" s="16"/>
      <c r="EE19" s="43">
        <f>EE20+EE25+EE26+EE31+EE32+EE42+EE44</f>
        <v>21450.459941708858</v>
      </c>
      <c r="EF19" s="15">
        <f>1000000*EG19/EE19</f>
        <v>855877.90974553127</v>
      </c>
      <c r="EG19" s="80">
        <f>EG20+EG25+EG26+EG31+EG32+EG42+EG44+EG43</f>
        <v>18358.974817990027</v>
      </c>
      <c r="EH19" s="51"/>
      <c r="EI19" s="43">
        <f>EI20+EI25+EI26+EI31+EI32+EI42+EI44</f>
        <v>21416.118213143171</v>
      </c>
      <c r="EJ19" s="15">
        <f>1000000*EK19/EI19</f>
        <v>865598.52036507847</v>
      </c>
      <c r="EK19" s="80">
        <f>EK20+EK25+EK26+EK31+EK32+EK42+EK44+EK43</f>
        <v>18537.760237260336</v>
      </c>
      <c r="EL19" s="27"/>
    </row>
    <row r="20" spans="1:142" x14ac:dyDescent="0.35">
      <c r="A20" s="9" t="s">
        <v>25</v>
      </c>
      <c r="B20" s="10" t="s">
        <v>78</v>
      </c>
      <c r="C20" s="88">
        <f>C21+C22+C23+C24</f>
        <v>4762</v>
      </c>
      <c r="D20" s="13">
        <f>1000000*E20/C20</f>
        <v>488300</v>
      </c>
      <c r="E20" s="79">
        <f>E21+E22+E23</f>
        <v>2325.2846</v>
      </c>
      <c r="F20" s="42"/>
      <c r="G20" s="120">
        <f>G21+G22+G23+G24</f>
        <v>4667.75</v>
      </c>
      <c r="H20" s="35">
        <v>511500</v>
      </c>
      <c r="I20" s="79">
        <f t="shared" ref="I20:I43" si="68">(G20*H20)/1000000</f>
        <v>2387.5541250000001</v>
      </c>
      <c r="J20" s="14"/>
      <c r="K20" s="41">
        <f>K21+K22+K23</f>
        <v>4579.5</v>
      </c>
      <c r="L20" s="35">
        <f>H20*1.01</f>
        <v>516615</v>
      </c>
      <c r="M20" s="79">
        <f t="shared" ref="M20" si="69">(K20*L20)/1000000</f>
        <v>2365.8383924999998</v>
      </c>
      <c r="N20" s="14"/>
      <c r="O20" s="41">
        <f>O21+O22+O23</f>
        <v>4510.25</v>
      </c>
      <c r="P20" s="35">
        <f>L20*1.01</f>
        <v>521781.15</v>
      </c>
      <c r="Q20" s="79">
        <f t="shared" ref="Q20:Q43" si="70">(O20*P20)/1000000</f>
        <v>2353.3634317874998</v>
      </c>
      <c r="R20" s="50"/>
      <c r="S20" s="41">
        <f>S21+S22+S23</f>
        <v>4521</v>
      </c>
      <c r="T20" s="35">
        <f>P20*1.01</f>
        <v>526998.96149999998</v>
      </c>
      <c r="U20" s="79">
        <f t="shared" ref="U20:U43" si="71">(S20*T20)/1000000</f>
        <v>2382.5623049414999</v>
      </c>
      <c r="V20" s="42"/>
      <c r="W20" s="314">
        <f>W21+W22+W23</f>
        <v>4323.1019999999999</v>
      </c>
      <c r="X20" s="200">
        <v>532268.95111499995</v>
      </c>
      <c r="Y20" s="197">
        <f t="shared" ref="Y20:Y43" si="72">(W20*X20)/1000000</f>
        <v>2301.0529671031586</v>
      </c>
      <c r="Z20" s="14"/>
      <c r="AA20" s="41">
        <f>AA21+AA22+AA23</f>
        <v>4141.2039999999997</v>
      </c>
      <c r="AB20" s="35">
        <f>X20*1.01</f>
        <v>537591.64062614995</v>
      </c>
      <c r="AC20" s="79">
        <f t="shared" ref="AC20:AC43" si="73">(AA20*AB20)/1000000</f>
        <v>2226.2766525275747</v>
      </c>
      <c r="AD20" s="14"/>
      <c r="AE20" s="41">
        <f>AE21+AE22+AE23</f>
        <v>4045.3059999999996</v>
      </c>
      <c r="AF20" s="35">
        <f>AB20*1.01</f>
        <v>542967.55703241145</v>
      </c>
      <c r="AG20" s="79">
        <f t="shared" ref="AG20:AG43" si="74">(AE20*AF20)/1000000</f>
        <v>2196.4699162685561</v>
      </c>
      <c r="AH20" s="14"/>
      <c r="AI20" s="41">
        <f>AI21+AI22+AI23</f>
        <v>3949.4079999999994</v>
      </c>
      <c r="AJ20" s="35">
        <f>AF20*1.01</f>
        <v>548397.23260273552</v>
      </c>
      <c r="AK20" s="79">
        <f t="shared" ref="AK20:AK43" si="75">(AI20*AJ20)/1000000</f>
        <v>2165.8444176191042</v>
      </c>
      <c r="AL20" s="50"/>
      <c r="AM20" s="41">
        <f>AM21+AM22+AM23</f>
        <v>4264.01</v>
      </c>
      <c r="AN20" s="35">
        <f>AJ20*1.01</f>
        <v>553881.20492876286</v>
      </c>
      <c r="AO20" s="79">
        <f t="shared" ref="AO20:AO43" si="76">(AM20*AN20)/1000000</f>
        <v>2361.7549966282945</v>
      </c>
      <c r="AP20" s="42"/>
      <c r="AQ20" s="41">
        <f>AQ21+AQ22+AQ23</f>
        <v>4245.8142000000007</v>
      </c>
      <c r="AR20" s="35">
        <f>AN20*1.01</f>
        <v>559420.01697805047</v>
      </c>
      <c r="AS20" s="79">
        <f t="shared" ref="AS20:AS43" si="77">(AQ20*AR20)/1000000</f>
        <v>2375.1934518496478</v>
      </c>
      <c r="AT20" s="14"/>
      <c r="AU20" s="41">
        <f>AU21+AU22+AU23</f>
        <v>4227.6184000000003</v>
      </c>
      <c r="AV20" s="35">
        <f>AR20*1.01</f>
        <v>565014.21714783099</v>
      </c>
      <c r="AW20" s="79">
        <f t="shared" ref="AW20:AW43" si="78">(AU20*AV20)/1000000</f>
        <v>2388.6645006757658</v>
      </c>
      <c r="AX20" s="14"/>
      <c r="AY20" s="41">
        <f>AY21+AY22+AY23</f>
        <v>4209.4225999999999</v>
      </c>
      <c r="AZ20" s="35">
        <f>AV20*1.01</f>
        <v>570664.35931930935</v>
      </c>
      <c r="BA20" s="79">
        <f t="shared" ref="BA20:BA43" si="79">(AY20*AZ20)/1000000</f>
        <v>2402.1674511332212</v>
      </c>
      <c r="BB20" s="14"/>
      <c r="BC20" s="41">
        <f>BC21+BC22+BC23</f>
        <v>4191.2268000000004</v>
      </c>
      <c r="BD20" s="35">
        <f>AZ20*1.01</f>
        <v>576371.0029125025</v>
      </c>
      <c r="BE20" s="79">
        <f t="shared" ref="BE20:BE43" si="80">(BC20*BD20)/1000000</f>
        <v>2415.7015941497589</v>
      </c>
      <c r="BF20" s="50"/>
      <c r="BG20" s="41">
        <f>BG21+BG22+BG23</f>
        <v>4173.0309999999999</v>
      </c>
      <c r="BH20" s="35">
        <f>BD20*1.01</f>
        <v>582134.71294162748</v>
      </c>
      <c r="BI20" s="79">
        <f t="shared" ref="BI20:BI43" si="81">(BG20*BH20)/1000000</f>
        <v>2429.2662032815128</v>
      </c>
      <c r="BJ20" s="42"/>
      <c r="BK20" s="41">
        <f>BK21+BK22+BK23</f>
        <v>4168.2248</v>
      </c>
      <c r="BL20" s="35">
        <f>BH20*1.01</f>
        <v>587956.06007104379</v>
      </c>
      <c r="BM20" s="79">
        <f t="shared" ref="BM20:BM43" si="82">(BK20*BL20)/1000000</f>
        <v>2450.7330308984147</v>
      </c>
      <c r="BN20" s="14"/>
      <c r="BO20" s="41">
        <f>BO21+BO22+BO23</f>
        <v>4163.4186</v>
      </c>
      <c r="BP20" s="35">
        <f>BL20*1.01</f>
        <v>593835.62067175424</v>
      </c>
      <c r="BQ20" s="79">
        <f t="shared" ref="BQ20:BQ43" si="83">(BO20*BP20)/1000000</f>
        <v>2472.3862684473261</v>
      </c>
      <c r="BR20" s="14"/>
      <c r="BS20" s="41">
        <f>BS21+BS22+BS23</f>
        <v>4158.6124</v>
      </c>
      <c r="BT20" s="35">
        <f>BP20*1.01</f>
        <v>599773.97687847179</v>
      </c>
      <c r="BU20" s="79">
        <f t="shared" ref="BU20:BU43" si="84">(BS20*BT20)/1000000</f>
        <v>2494.2274974441261</v>
      </c>
      <c r="BV20" s="14"/>
      <c r="BW20" s="41">
        <f>BW21+BW22+BW23</f>
        <v>4153.8062</v>
      </c>
      <c r="BX20" s="35">
        <f>BT20*1.01</f>
        <v>605771.71664725651</v>
      </c>
      <c r="BY20" s="79">
        <f t="shared" ref="BY20:BY43" si="85">(BW20*BX20)/1000000</f>
        <v>2516.2583123940171</v>
      </c>
      <c r="BZ20" s="50"/>
      <c r="CA20" s="41">
        <f>CA21+CA22+CA23</f>
        <v>4149</v>
      </c>
      <c r="CB20" s="35">
        <f>BX20*1.01</f>
        <v>611829.43381372909</v>
      </c>
      <c r="CC20" s="79">
        <f t="shared" ref="CC20:CC43" si="86">(CA20*CB20)/1000000</f>
        <v>2538.4803208931617</v>
      </c>
      <c r="CD20" s="42"/>
      <c r="CE20" s="41">
        <f>CE21+CE22+CE23</f>
        <v>4146.2</v>
      </c>
      <c r="CF20" s="35">
        <f>CB20*1.01</f>
        <v>617947.72815186635</v>
      </c>
      <c r="CG20" s="79">
        <f t="shared" ref="CG20:CG43" si="87">(CE20*CF20)/1000000</f>
        <v>2562.1348704632683</v>
      </c>
      <c r="CH20" s="14"/>
      <c r="CI20" s="41">
        <f>CI21+CI22+CI23</f>
        <v>4143.3999999999996</v>
      </c>
      <c r="CJ20" s="35">
        <f>CF20*1.01</f>
        <v>624127.20543338498</v>
      </c>
      <c r="CK20" s="79">
        <f t="shared" ref="CK20:CK43" si="88">(CI20*CJ20)/1000000</f>
        <v>2586.0086629926873</v>
      </c>
      <c r="CL20" s="14"/>
      <c r="CM20" s="41">
        <f>CM21+CM22+CM23</f>
        <v>4140.5999999999995</v>
      </c>
      <c r="CN20" s="35">
        <f>CJ20*1.01</f>
        <v>630368.4774877188</v>
      </c>
      <c r="CO20" s="79">
        <f t="shared" ref="CO20:CO43" si="89">(CM20*CN20)/1000000</f>
        <v>2610.1037178856482</v>
      </c>
      <c r="CP20" s="14"/>
      <c r="CQ20" s="41">
        <f>CQ21+CQ22+CQ23</f>
        <v>4137.7999999999993</v>
      </c>
      <c r="CR20" s="35">
        <f>CN20*1.01</f>
        <v>636672.16226259596</v>
      </c>
      <c r="CS20" s="79">
        <f t="shared" ref="CS20:CS43" si="90">(CQ20*CR20)/1000000</f>
        <v>2634.4220730101692</v>
      </c>
      <c r="CT20" s="50"/>
      <c r="CU20" s="41">
        <f>CU21+CU22+CU23</f>
        <v>4135</v>
      </c>
      <c r="CV20" s="35">
        <f>CR20*1.01</f>
        <v>643038.88388522191</v>
      </c>
      <c r="CW20" s="79">
        <f t="shared" ref="CW20:CW43" si="91">(CU20*CV20)/1000000</f>
        <v>2658.9657848653928</v>
      </c>
      <c r="CX20" s="42"/>
      <c r="CY20" s="41">
        <f>CY21+CY22+CY23</f>
        <v>4135</v>
      </c>
      <c r="CZ20" s="35">
        <f>CV20*1.01</f>
        <v>649469.27272407408</v>
      </c>
      <c r="DA20" s="79">
        <f t="shared" ref="DA20:DA43" si="92">(CY20*CZ20)/1000000</f>
        <v>2685.5554427140464</v>
      </c>
      <c r="DB20" s="14"/>
      <c r="DC20" s="41">
        <f>DC21+DC22+DC23</f>
        <v>4135</v>
      </c>
      <c r="DD20" s="35">
        <f>CZ20*1.01</f>
        <v>655963.96545131481</v>
      </c>
      <c r="DE20" s="79">
        <f t="shared" ref="DE20:DE43" si="93">(DC20*DD20)/1000000</f>
        <v>2712.4109971411867</v>
      </c>
      <c r="DF20" s="14"/>
      <c r="DG20" s="41">
        <f>DG21+DG22+DG23</f>
        <v>4135</v>
      </c>
      <c r="DH20" s="35">
        <f>DD20*1.01</f>
        <v>662523.60510582791</v>
      </c>
      <c r="DI20" s="79">
        <f t="shared" ref="DI20:DI43" si="94">(DG20*DH20)/1000000</f>
        <v>2739.5351071125983</v>
      </c>
      <c r="DJ20" s="14"/>
      <c r="DK20" s="41">
        <f>DK21+DK22+DK23</f>
        <v>4135</v>
      </c>
      <c r="DL20" s="35">
        <f>DH20*1.01</f>
        <v>669148.84115688619</v>
      </c>
      <c r="DM20" s="79">
        <f t="shared" ref="DM20:DM43" si="95">(DK20*DL20)/1000000</f>
        <v>2766.9304581837246</v>
      </c>
      <c r="DN20" s="50"/>
      <c r="DO20" s="41">
        <f>DO21+DO22+DO23</f>
        <v>4135</v>
      </c>
      <c r="DP20" s="35">
        <f>DL20*1.01</f>
        <v>675840.32956845511</v>
      </c>
      <c r="DQ20" s="79">
        <f t="shared" ref="DQ20:DQ43" si="96">(DO20*DP20)/1000000</f>
        <v>2794.599762765562</v>
      </c>
      <c r="DR20" s="42"/>
      <c r="DS20" s="41">
        <f>DS21+DS22+DS23</f>
        <v>4135</v>
      </c>
      <c r="DT20" s="35">
        <f>DP20*1.01</f>
        <v>682598.73286413972</v>
      </c>
      <c r="DU20" s="79">
        <f t="shared" ref="DU20:DU43" si="97">(DS20*DT20)/1000000</f>
        <v>2822.5457603932177</v>
      </c>
      <c r="DV20" s="14"/>
      <c r="DW20" s="41">
        <f>DW21+DW22+DW23</f>
        <v>4135</v>
      </c>
      <c r="DX20" s="35">
        <f>DT20*1.01</f>
        <v>689424.72019278107</v>
      </c>
      <c r="DY20" s="79">
        <f t="shared" ref="DY20:DY43" si="98">(DW20*DX20)/1000000</f>
        <v>2850.77121799715</v>
      </c>
      <c r="DZ20" s="14"/>
      <c r="EA20" s="41">
        <f>EA21+EA22+EA23</f>
        <v>4135</v>
      </c>
      <c r="EB20" s="35">
        <f>DX20*1.01</f>
        <v>696318.96739470889</v>
      </c>
      <c r="EC20" s="79">
        <f t="shared" ref="EC20:EC43" si="99">(EA20*EB20)/1000000</f>
        <v>2879.2789301771213</v>
      </c>
      <c r="ED20" s="14"/>
      <c r="EE20" s="41">
        <f>EE21+EE22+EE23</f>
        <v>4135</v>
      </c>
      <c r="EF20" s="35">
        <f>EB20*1.01</f>
        <v>703282.15706865594</v>
      </c>
      <c r="EG20" s="79">
        <f t="shared" ref="EG20:EG43" si="100">(EE20*EF20)/1000000</f>
        <v>2908.0717194788922</v>
      </c>
      <c r="EH20" s="50"/>
      <c r="EI20" s="41">
        <f>EI21+EI22+EI23</f>
        <v>4135</v>
      </c>
      <c r="EJ20" s="35">
        <f>EF20*1.01</f>
        <v>710314.97863934247</v>
      </c>
      <c r="EK20" s="79">
        <f t="shared" ref="EK20:EK43" si="101">(EI20*EJ20)/1000000</f>
        <v>2937.1524366736812</v>
      </c>
      <c r="EL20" s="26"/>
    </row>
    <row r="21" spans="1:142" x14ac:dyDescent="0.35">
      <c r="A21" s="58" t="s">
        <v>26</v>
      </c>
      <c r="B21" s="55" t="s">
        <v>117</v>
      </c>
      <c r="C21" s="90">
        <f>'[1]Var ZP'!$L$10</f>
        <v>1023</v>
      </c>
      <c r="D21" s="65">
        <f>488300</f>
        <v>488300</v>
      </c>
      <c r="E21" s="79">
        <f t="shared" si="34"/>
        <v>499.53089999999997</v>
      </c>
      <c r="F21" s="42"/>
      <c r="G21" s="123">
        <f>C21</f>
        <v>1023</v>
      </c>
      <c r="H21" s="35">
        <v>511500</v>
      </c>
      <c r="I21" s="79">
        <f t="shared" si="68"/>
        <v>523.2645</v>
      </c>
      <c r="J21" s="14"/>
      <c r="K21" s="123">
        <v>1029</v>
      </c>
      <c r="L21" s="35">
        <f t="shared" ref="L21:L43" si="102">H21*1.01</f>
        <v>516615</v>
      </c>
      <c r="M21" s="79">
        <f t="shared" ref="M21:M43" si="103">(K21*L21)/1000000</f>
        <v>531.59683500000006</v>
      </c>
      <c r="N21" s="14"/>
      <c r="O21" s="123">
        <v>1054</v>
      </c>
      <c r="P21" s="35">
        <f t="shared" ref="P21:P43" si="104">L21*1.01</f>
        <v>521781.15</v>
      </c>
      <c r="Q21" s="79">
        <f t="shared" si="70"/>
        <v>549.95733210000003</v>
      </c>
      <c r="R21" s="50"/>
      <c r="S21" s="122">
        <v>1159</v>
      </c>
      <c r="T21" s="35">
        <f t="shared" ref="T21:T43" si="105">P21*1.01</f>
        <v>526998.96149999998</v>
      </c>
      <c r="U21" s="79">
        <f t="shared" si="71"/>
        <v>610.79179637849995</v>
      </c>
      <c r="V21" s="42"/>
      <c r="W21" s="311">
        <v>1057</v>
      </c>
      <c r="X21" s="200">
        <v>532268.95111499995</v>
      </c>
      <c r="Y21" s="197">
        <f t="shared" si="72"/>
        <v>562.60828132855499</v>
      </c>
      <c r="Z21" s="14"/>
      <c r="AA21" s="123">
        <v>971</v>
      </c>
      <c r="AB21" s="35">
        <f t="shared" ref="AB21:AB43" si="106">X21*1.01</f>
        <v>537591.64062614995</v>
      </c>
      <c r="AC21" s="79">
        <f t="shared" si="73"/>
        <v>522.00148304799154</v>
      </c>
      <c r="AD21" s="14"/>
      <c r="AE21" s="123">
        <f>AA21</f>
        <v>971</v>
      </c>
      <c r="AF21" s="35">
        <f t="shared" ref="AF21:AF43" si="107">AB21*1.01</f>
        <v>542967.55703241145</v>
      </c>
      <c r="AG21" s="79">
        <f t="shared" si="74"/>
        <v>527.2214978784715</v>
      </c>
      <c r="AH21" s="14"/>
      <c r="AI21" s="123">
        <f>AE21</f>
        <v>971</v>
      </c>
      <c r="AJ21" s="35">
        <f t="shared" ref="AJ21:AJ43" si="108">AF21*1.01</f>
        <v>548397.23260273552</v>
      </c>
      <c r="AK21" s="79">
        <f t="shared" si="75"/>
        <v>532.49371285725613</v>
      </c>
      <c r="AL21" s="50"/>
      <c r="AM21" s="59">
        <f>'[1]Var ZP'!$N$10</f>
        <v>1381.5</v>
      </c>
      <c r="AN21" s="35">
        <f t="shared" ref="AN21:AN43" si="109">AJ21*1.01</f>
        <v>553881.20492876286</v>
      </c>
      <c r="AO21" s="79">
        <f t="shared" si="76"/>
        <v>765.18688460908595</v>
      </c>
      <c r="AP21" s="42"/>
      <c r="AQ21" s="129">
        <f>AM21</f>
        <v>1381.5</v>
      </c>
      <c r="AR21" s="35">
        <f t="shared" ref="AR21:AR43" si="110">AN21*1.01</f>
        <v>559420.01697805047</v>
      </c>
      <c r="AS21" s="79">
        <f t="shared" si="77"/>
        <v>772.83875345517674</v>
      </c>
      <c r="AT21" s="14"/>
      <c r="AU21" s="129">
        <f>AQ21</f>
        <v>1381.5</v>
      </c>
      <c r="AV21" s="35">
        <f t="shared" ref="AV21:AV43" si="111">AR21*1.01</f>
        <v>565014.21714783099</v>
      </c>
      <c r="AW21" s="79">
        <f t="shared" si="78"/>
        <v>780.56714098972861</v>
      </c>
      <c r="AX21" s="14"/>
      <c r="AY21" s="129">
        <f>AU21</f>
        <v>1381.5</v>
      </c>
      <c r="AZ21" s="35">
        <f t="shared" ref="AZ21:AZ43" si="112">AV21*1.01</f>
        <v>570664.35931930935</v>
      </c>
      <c r="BA21" s="79">
        <f t="shared" si="79"/>
        <v>788.3728123996259</v>
      </c>
      <c r="BB21" s="14"/>
      <c r="BC21" s="129">
        <f>AY21</f>
        <v>1381.5</v>
      </c>
      <c r="BD21" s="35">
        <f t="shared" ref="BD21:BD43" si="113">AZ21*1.01</f>
        <v>576371.0029125025</v>
      </c>
      <c r="BE21" s="79">
        <f t="shared" si="80"/>
        <v>796.25654052362211</v>
      </c>
      <c r="BF21" s="50"/>
      <c r="BG21" s="59">
        <f>'[1]Var ZP'!$O$10</f>
        <v>1381.5</v>
      </c>
      <c r="BH21" s="35">
        <f t="shared" ref="BH21:BH43" si="114">BD21*1.01</f>
        <v>582134.71294162748</v>
      </c>
      <c r="BI21" s="79">
        <f t="shared" si="81"/>
        <v>804.21910592885843</v>
      </c>
      <c r="BJ21" s="42"/>
      <c r="BK21" s="129">
        <f>BG21</f>
        <v>1381.5</v>
      </c>
      <c r="BL21" s="35">
        <f t="shared" ref="BL21:BL43" si="115">BH21*1.01</f>
        <v>587956.06007104379</v>
      </c>
      <c r="BM21" s="79">
        <f t="shared" si="82"/>
        <v>812.26129698814702</v>
      </c>
      <c r="BN21" s="14"/>
      <c r="BO21" s="129">
        <f>BK21</f>
        <v>1381.5</v>
      </c>
      <c r="BP21" s="35">
        <f t="shared" ref="BP21:BP43" si="116">BL21*1.01</f>
        <v>593835.62067175424</v>
      </c>
      <c r="BQ21" s="79">
        <f t="shared" si="83"/>
        <v>820.38390995802843</v>
      </c>
      <c r="BR21" s="14"/>
      <c r="BS21" s="129">
        <f>BO21</f>
        <v>1381.5</v>
      </c>
      <c r="BT21" s="35">
        <f t="shared" ref="BT21:BT43" si="117">BP21*1.01</f>
        <v>599773.97687847179</v>
      </c>
      <c r="BU21" s="79">
        <f t="shared" si="84"/>
        <v>828.58774905760868</v>
      </c>
      <c r="BV21" s="14"/>
      <c r="BW21" s="129">
        <f>BS21</f>
        <v>1381.5</v>
      </c>
      <c r="BX21" s="35">
        <f t="shared" ref="BX21:BX43" si="118">BT21*1.01</f>
        <v>605771.71664725651</v>
      </c>
      <c r="BY21" s="79">
        <f t="shared" si="85"/>
        <v>836.87362654818492</v>
      </c>
      <c r="BZ21" s="50"/>
      <c r="CA21" s="59">
        <f>'[1]Var ZP'!$P$10</f>
        <v>1381.5</v>
      </c>
      <c r="CB21" s="35">
        <f t="shared" ref="CB21:CB43" si="119">BX21*1.01</f>
        <v>611829.43381372909</v>
      </c>
      <c r="CC21" s="79">
        <f t="shared" si="86"/>
        <v>845.24236281366666</v>
      </c>
      <c r="CD21" s="42"/>
      <c r="CE21" s="129">
        <f>CA21</f>
        <v>1381.5</v>
      </c>
      <c r="CF21" s="35">
        <f t="shared" ref="CF21:CF43" si="120">CB21*1.01</f>
        <v>617947.72815186635</v>
      </c>
      <c r="CG21" s="79">
        <f t="shared" si="87"/>
        <v>853.69478644180333</v>
      </c>
      <c r="CH21" s="14"/>
      <c r="CI21" s="129">
        <f>CE21</f>
        <v>1381.5</v>
      </c>
      <c r="CJ21" s="35">
        <f t="shared" ref="CJ21:CJ43" si="121">CF21*1.01</f>
        <v>624127.20543338498</v>
      </c>
      <c r="CK21" s="79">
        <f t="shared" si="88"/>
        <v>862.23173430622137</v>
      </c>
      <c r="CL21" s="14"/>
      <c r="CM21" s="129">
        <f>CI21</f>
        <v>1381.5</v>
      </c>
      <c r="CN21" s="35">
        <f t="shared" ref="CN21:CN43" si="122">CJ21*1.01</f>
        <v>630368.4774877188</v>
      </c>
      <c r="CO21" s="79">
        <f t="shared" si="89"/>
        <v>870.85405164928352</v>
      </c>
      <c r="CP21" s="14"/>
      <c r="CQ21" s="129">
        <f>CM21</f>
        <v>1381.5</v>
      </c>
      <c r="CR21" s="35">
        <f t="shared" ref="CR21:CR43" si="123">CN21*1.01</f>
        <v>636672.16226259596</v>
      </c>
      <c r="CS21" s="79">
        <f t="shared" si="90"/>
        <v>879.56259216577632</v>
      </c>
      <c r="CT21" s="50"/>
      <c r="CU21" s="59">
        <f>'[1]Var ZP'!$Q$10</f>
        <v>1381.5</v>
      </c>
      <c r="CV21" s="35">
        <f t="shared" ref="CV21:CV43" si="124">CR21*1.01</f>
        <v>643038.88388522191</v>
      </c>
      <c r="CW21" s="79">
        <f t="shared" si="91"/>
        <v>888.35821808743401</v>
      </c>
      <c r="CX21" s="42"/>
      <c r="CY21" s="129">
        <f>CU21</f>
        <v>1381.5</v>
      </c>
      <c r="CZ21" s="35">
        <f t="shared" ref="CZ21:CZ43" si="125">CV21*1.01</f>
        <v>649469.27272407408</v>
      </c>
      <c r="DA21" s="79">
        <f t="shared" si="92"/>
        <v>897.24180026830834</v>
      </c>
      <c r="DB21" s="14"/>
      <c r="DC21" s="129">
        <f>CY21</f>
        <v>1381.5</v>
      </c>
      <c r="DD21" s="35">
        <f t="shared" ref="DD21:DD43" si="126">CZ21*1.01</f>
        <v>655963.96545131481</v>
      </c>
      <c r="DE21" s="79">
        <f t="shared" si="93"/>
        <v>906.21421827099141</v>
      </c>
      <c r="DF21" s="14"/>
      <c r="DG21" s="129">
        <f>DC21</f>
        <v>1381.5</v>
      </c>
      <c r="DH21" s="35">
        <f t="shared" ref="DH21:DH43" si="127">DD21*1.01</f>
        <v>662523.60510582791</v>
      </c>
      <c r="DI21" s="79">
        <f t="shared" si="94"/>
        <v>915.27636045370127</v>
      </c>
      <c r="DJ21" s="14"/>
      <c r="DK21" s="129">
        <f>DG21</f>
        <v>1381.5</v>
      </c>
      <c r="DL21" s="35">
        <f t="shared" ref="DL21:DL43" si="128">DH21*1.01</f>
        <v>669148.84115688619</v>
      </c>
      <c r="DM21" s="79">
        <f t="shared" si="95"/>
        <v>924.42912405823824</v>
      </c>
      <c r="DN21" s="50"/>
      <c r="DO21" s="59">
        <f>'[1]Var ZP'!$R$10</f>
        <v>1381.5</v>
      </c>
      <c r="DP21" s="35">
        <f t="shared" ref="DP21:DP43" si="129">DL21*1.01</f>
        <v>675840.32956845511</v>
      </c>
      <c r="DQ21" s="79">
        <f t="shared" si="96"/>
        <v>933.67341529882071</v>
      </c>
      <c r="DR21" s="42"/>
      <c r="DS21" s="129">
        <f>DO21</f>
        <v>1381.5</v>
      </c>
      <c r="DT21" s="35">
        <f t="shared" ref="DT21:DT43" si="130">DP21*1.01</f>
        <v>682598.73286413972</v>
      </c>
      <c r="DU21" s="79">
        <f t="shared" si="97"/>
        <v>943.01014945180907</v>
      </c>
      <c r="DV21" s="14"/>
      <c r="DW21" s="129">
        <f>DS21</f>
        <v>1381.5</v>
      </c>
      <c r="DX21" s="35">
        <f t="shared" ref="DX21:DX43" si="131">DT21*1.01</f>
        <v>689424.72019278107</v>
      </c>
      <c r="DY21" s="79">
        <f t="shared" si="98"/>
        <v>952.44025094632707</v>
      </c>
      <c r="DZ21" s="14"/>
      <c r="EA21" s="129">
        <f>DW21</f>
        <v>1381.5</v>
      </c>
      <c r="EB21" s="35">
        <f t="shared" ref="EB21:EB43" si="132">DX21*1.01</f>
        <v>696318.96739470889</v>
      </c>
      <c r="EC21" s="79">
        <f t="shared" si="99"/>
        <v>961.96465345579031</v>
      </c>
      <c r="ED21" s="14"/>
      <c r="EE21" s="129">
        <f>EA21</f>
        <v>1381.5</v>
      </c>
      <c r="EF21" s="35">
        <f t="shared" ref="EF21:EF43" si="133">EB21*1.01</f>
        <v>703282.15706865594</v>
      </c>
      <c r="EG21" s="79">
        <f t="shared" si="100"/>
        <v>971.5842999903482</v>
      </c>
      <c r="EH21" s="50"/>
      <c r="EI21" s="59">
        <f>'[1]Var ZP'!$S$10</f>
        <v>1381.5</v>
      </c>
      <c r="EJ21" s="35">
        <f t="shared" ref="EJ21:EJ43" si="134">EF21*1.01</f>
        <v>710314.97863934247</v>
      </c>
      <c r="EK21" s="79">
        <f t="shared" si="101"/>
        <v>981.30014299025163</v>
      </c>
      <c r="EL21" s="26"/>
    </row>
    <row r="22" spans="1:142" x14ac:dyDescent="0.35">
      <c r="A22" s="58" t="s">
        <v>27</v>
      </c>
      <c r="B22" s="55" t="s">
        <v>118</v>
      </c>
      <c r="C22" s="90">
        <f>'[1]Var ZP'!$L$26</f>
        <v>3654</v>
      </c>
      <c r="D22" s="65">
        <v>488300</v>
      </c>
      <c r="E22" s="79">
        <f t="shared" si="34"/>
        <v>1784.2482</v>
      </c>
      <c r="F22" s="42"/>
      <c r="G22" s="121">
        <f>C22+(S22-C22)/4</f>
        <v>3559.75</v>
      </c>
      <c r="H22" s="35">
        <v>511500</v>
      </c>
      <c r="I22" s="79">
        <f t="shared" si="68"/>
        <v>1820.8121249999999</v>
      </c>
      <c r="J22" s="14"/>
      <c r="K22" s="121">
        <f>G22+(S22-C22)/4</f>
        <v>3465.5</v>
      </c>
      <c r="L22" s="35">
        <f t="shared" si="102"/>
        <v>516615</v>
      </c>
      <c r="M22" s="79">
        <f t="shared" si="103"/>
        <v>1790.3292825000001</v>
      </c>
      <c r="N22" s="14"/>
      <c r="O22" s="121">
        <f>K22+(S22-C22)/4</f>
        <v>3371.25</v>
      </c>
      <c r="P22" s="35">
        <f t="shared" si="104"/>
        <v>521781.15</v>
      </c>
      <c r="Q22" s="79">
        <f t="shared" si="70"/>
        <v>1759.0547019375001</v>
      </c>
      <c r="R22" s="50"/>
      <c r="S22" s="122">
        <f>'[1]Var ZP'!$M$26</f>
        <v>3277</v>
      </c>
      <c r="T22" s="35">
        <f t="shared" si="105"/>
        <v>526998.96149999998</v>
      </c>
      <c r="U22" s="79">
        <f t="shared" si="71"/>
        <v>1726.9755968355</v>
      </c>
      <c r="V22" s="42"/>
      <c r="W22" s="315">
        <f>S22+(AM22-S22)/5</f>
        <v>3181.1019999999999</v>
      </c>
      <c r="X22" s="200">
        <v>532268.95111499995</v>
      </c>
      <c r="Y22" s="197">
        <f t="shared" si="72"/>
        <v>1693.2018249298285</v>
      </c>
      <c r="Z22" s="14"/>
      <c r="AA22" s="121">
        <f>W22+(AM22-S22)/5</f>
        <v>3085.2039999999997</v>
      </c>
      <c r="AB22" s="35">
        <f t="shared" si="106"/>
        <v>537591.64062614995</v>
      </c>
      <c r="AC22" s="79">
        <f t="shared" si="73"/>
        <v>1658.5798800263603</v>
      </c>
      <c r="AD22" s="14"/>
      <c r="AE22" s="121">
        <f>AA22+(AM22-S22)/5</f>
        <v>2989.3059999999996</v>
      </c>
      <c r="AF22" s="35">
        <f t="shared" si="107"/>
        <v>542967.55703241145</v>
      </c>
      <c r="AG22" s="79">
        <f t="shared" si="74"/>
        <v>1623.0961760423295</v>
      </c>
      <c r="AH22" s="14"/>
      <c r="AI22" s="121">
        <f>AE22+(AM22-S22)/5</f>
        <v>2893.4079999999994</v>
      </c>
      <c r="AJ22" s="35">
        <f t="shared" si="108"/>
        <v>548397.23260273552</v>
      </c>
      <c r="AK22" s="79">
        <f t="shared" si="75"/>
        <v>1586.7369399906154</v>
      </c>
      <c r="AL22" s="50"/>
      <c r="AM22" s="59">
        <f>'[1]Var ZP'!$N$26</f>
        <v>2797.51</v>
      </c>
      <c r="AN22" s="35">
        <f t="shared" si="109"/>
        <v>553881.20492876286</v>
      </c>
      <c r="AO22" s="79">
        <f t="shared" si="76"/>
        <v>1549.4882096002636</v>
      </c>
      <c r="AP22" s="42"/>
      <c r="AQ22" s="121">
        <f>AM22+(BG22-AM22)/5</f>
        <v>2779.3142000000003</v>
      </c>
      <c r="AR22" s="35">
        <f t="shared" si="110"/>
        <v>559420.01697805047</v>
      </c>
      <c r="AS22" s="79">
        <f t="shared" si="77"/>
        <v>1554.8039969513368</v>
      </c>
      <c r="AT22" s="14"/>
      <c r="AU22" s="121">
        <f>AQ22+(BG22-AM22)/5</f>
        <v>2761.1184000000003</v>
      </c>
      <c r="AV22" s="35">
        <f t="shared" si="111"/>
        <v>565014.21714783099</v>
      </c>
      <c r="AW22" s="79">
        <f t="shared" si="78"/>
        <v>1560.0711512284718</v>
      </c>
      <c r="AX22" s="14"/>
      <c r="AY22" s="121">
        <f>AU22+(BG22-AM22)/5</f>
        <v>2742.9226000000003</v>
      </c>
      <c r="AZ22" s="35">
        <f t="shared" si="112"/>
        <v>570664.35931930935</v>
      </c>
      <c r="BA22" s="79">
        <f t="shared" si="79"/>
        <v>1565.2881681914544</v>
      </c>
      <c r="BB22" s="14"/>
      <c r="BC22" s="121">
        <f>AY22+(BG22-AM22)/5</f>
        <v>2724.7268000000004</v>
      </c>
      <c r="BD22" s="35">
        <f t="shared" si="113"/>
        <v>576371.0029125025</v>
      </c>
      <c r="BE22" s="79">
        <f t="shared" si="80"/>
        <v>1570.4535183785738</v>
      </c>
      <c r="BF22" s="50"/>
      <c r="BG22" s="59">
        <f>'[1]Var ZP'!$O$26</f>
        <v>2706.5309999999999</v>
      </c>
      <c r="BH22" s="35">
        <f t="shared" si="114"/>
        <v>582134.71294162748</v>
      </c>
      <c r="BI22" s="79">
        <f t="shared" si="81"/>
        <v>1575.565646752616</v>
      </c>
      <c r="BJ22" s="42"/>
      <c r="BK22" s="121">
        <f>BG22+(CA22-BG22)/5</f>
        <v>2701.7248</v>
      </c>
      <c r="BL22" s="35">
        <f t="shared" si="115"/>
        <v>587956.06007104379</v>
      </c>
      <c r="BM22" s="79">
        <f t="shared" si="82"/>
        <v>1588.4954688042287</v>
      </c>
      <c r="BN22" s="14"/>
      <c r="BO22" s="121">
        <f>BK22+(CA22-BG22)/5</f>
        <v>2696.9186</v>
      </c>
      <c r="BP22" s="35">
        <f t="shared" si="116"/>
        <v>593835.62067175424</v>
      </c>
      <c r="BQ22" s="79">
        <f t="shared" si="83"/>
        <v>1601.5263307321984</v>
      </c>
      <c r="BR22" s="14"/>
      <c r="BS22" s="121">
        <f>BO22+(CA22-BG22)/5</f>
        <v>2692.1124</v>
      </c>
      <c r="BT22" s="35">
        <f t="shared" si="117"/>
        <v>599773.97687847179</v>
      </c>
      <c r="BU22" s="79">
        <f t="shared" si="84"/>
        <v>1614.6589603518471</v>
      </c>
      <c r="BV22" s="14"/>
      <c r="BW22" s="121">
        <f>BS22+(CA22-BG22)/5</f>
        <v>2687.3062</v>
      </c>
      <c r="BX22" s="35">
        <f t="shared" si="118"/>
        <v>605771.71664725651</v>
      </c>
      <c r="BY22" s="79">
        <f t="shared" si="85"/>
        <v>1627.8940899308157</v>
      </c>
      <c r="BZ22" s="50"/>
      <c r="CA22" s="59">
        <f>'[1]Var ZP'!$P$26</f>
        <v>2682.5</v>
      </c>
      <c r="CB22" s="35">
        <f t="shared" si="119"/>
        <v>611829.43381372909</v>
      </c>
      <c r="CC22" s="79">
        <f t="shared" si="86"/>
        <v>1641.2324562053282</v>
      </c>
      <c r="CD22" s="42"/>
      <c r="CE22" s="121">
        <f>CA22+(CU22-CA22)/5</f>
        <v>2679.7</v>
      </c>
      <c r="CF22" s="35">
        <f t="shared" si="120"/>
        <v>617947.72815186635</v>
      </c>
      <c r="CG22" s="79">
        <f t="shared" si="87"/>
        <v>1655.9145271285563</v>
      </c>
      <c r="CH22" s="14"/>
      <c r="CI22" s="121">
        <f>CE22+(CU22-CA22)/5</f>
        <v>2676.8999999999996</v>
      </c>
      <c r="CJ22" s="35">
        <f t="shared" si="121"/>
        <v>624127.20543338498</v>
      </c>
      <c r="CK22" s="79">
        <f t="shared" si="88"/>
        <v>1670.726116224628</v>
      </c>
      <c r="CL22" s="14"/>
      <c r="CM22" s="121">
        <f>CI22+(CU22-CA22)/5</f>
        <v>2674.0999999999995</v>
      </c>
      <c r="CN22" s="35">
        <f t="shared" si="122"/>
        <v>630368.4774877188</v>
      </c>
      <c r="CO22" s="79">
        <f t="shared" si="89"/>
        <v>1685.6683456499086</v>
      </c>
      <c r="CP22" s="14"/>
      <c r="CQ22" s="121">
        <f>CM22+(CU22-CA22)/5</f>
        <v>2671.2999999999993</v>
      </c>
      <c r="CR22" s="35">
        <f t="shared" si="123"/>
        <v>636672.16226259596</v>
      </c>
      <c r="CS22" s="79">
        <f t="shared" si="90"/>
        <v>1700.7423470520721</v>
      </c>
      <c r="CT22" s="50"/>
      <c r="CU22" s="59">
        <f>'[1]Var ZP'!$Q$26</f>
        <v>2668.5</v>
      </c>
      <c r="CV22" s="35">
        <f t="shared" si="124"/>
        <v>643038.88388522191</v>
      </c>
      <c r="CW22" s="79">
        <f t="shared" si="91"/>
        <v>1715.9492616477146</v>
      </c>
      <c r="CX22" s="42"/>
      <c r="CY22" s="121">
        <f>CU22+(DO22-CU22)/5</f>
        <v>2668.5</v>
      </c>
      <c r="CZ22" s="35">
        <f t="shared" si="125"/>
        <v>649469.27272407408</v>
      </c>
      <c r="DA22" s="79">
        <f t="shared" si="92"/>
        <v>1733.1087542641917</v>
      </c>
      <c r="DB22" s="14"/>
      <c r="DC22" s="121">
        <f>CY22+(DO22-CU22)/5</f>
        <v>2668.5</v>
      </c>
      <c r="DD22" s="35">
        <f t="shared" si="126"/>
        <v>655963.96545131481</v>
      </c>
      <c r="DE22" s="79">
        <f t="shared" si="93"/>
        <v>1750.4398418068336</v>
      </c>
      <c r="DF22" s="14"/>
      <c r="DG22" s="121">
        <f>DC22+(DO22-CU22)/5</f>
        <v>2668.5</v>
      </c>
      <c r="DH22" s="35">
        <f t="shared" si="127"/>
        <v>662523.60510582791</v>
      </c>
      <c r="DI22" s="79">
        <f t="shared" si="94"/>
        <v>1767.9442402249017</v>
      </c>
      <c r="DJ22" s="14"/>
      <c r="DK22" s="121">
        <f>DG22+(DO22-CU22)/5</f>
        <v>2668.5</v>
      </c>
      <c r="DL22" s="35">
        <f t="shared" si="128"/>
        <v>669148.84115688619</v>
      </c>
      <c r="DM22" s="79">
        <f t="shared" si="95"/>
        <v>1785.6236826271509</v>
      </c>
      <c r="DN22" s="50"/>
      <c r="DO22" s="59">
        <f>'[1]Var ZP'!$R$26</f>
        <v>2668.5</v>
      </c>
      <c r="DP22" s="35">
        <f t="shared" si="129"/>
        <v>675840.32956845511</v>
      </c>
      <c r="DQ22" s="79">
        <f t="shared" si="96"/>
        <v>1803.4799194534226</v>
      </c>
      <c r="DR22" s="42"/>
      <c r="DS22" s="121">
        <f>DO22+(EI22-DO22)/5</f>
        <v>2668.5</v>
      </c>
      <c r="DT22" s="35">
        <f t="shared" si="130"/>
        <v>682598.73286413972</v>
      </c>
      <c r="DU22" s="79">
        <f t="shared" si="97"/>
        <v>1821.5147186479569</v>
      </c>
      <c r="DV22" s="14"/>
      <c r="DW22" s="121">
        <f>DS22+(EI22-DO22)/5</f>
        <v>2668.5</v>
      </c>
      <c r="DX22" s="35">
        <f t="shared" si="131"/>
        <v>689424.72019278107</v>
      </c>
      <c r="DY22" s="79">
        <f t="shared" si="98"/>
        <v>1839.7298658344362</v>
      </c>
      <c r="DZ22" s="14"/>
      <c r="EA22" s="121">
        <f>DW22+(EI22-DO22)/5</f>
        <v>2668.5</v>
      </c>
      <c r="EB22" s="35">
        <f t="shared" si="132"/>
        <v>696318.96739470889</v>
      </c>
      <c r="EC22" s="79">
        <f t="shared" si="99"/>
        <v>1858.1271644927806</v>
      </c>
      <c r="ED22" s="14"/>
      <c r="EE22" s="121">
        <f>EA22+(EI22-DO22)/5</f>
        <v>2668.5</v>
      </c>
      <c r="EF22" s="35">
        <f t="shared" si="133"/>
        <v>703282.15706865594</v>
      </c>
      <c r="EG22" s="79">
        <f t="shared" si="100"/>
        <v>1876.7084361377085</v>
      </c>
      <c r="EH22" s="50"/>
      <c r="EI22" s="59">
        <f>'[1]Var ZP'!$S$26</f>
        <v>2668.5</v>
      </c>
      <c r="EJ22" s="35">
        <f t="shared" si="134"/>
        <v>710314.97863934247</v>
      </c>
      <c r="EK22" s="79">
        <f t="shared" si="101"/>
        <v>1895.4755204990854</v>
      </c>
      <c r="EL22" s="26"/>
    </row>
    <row r="23" spans="1:142" x14ac:dyDescent="0.35">
      <c r="A23" s="58" t="s">
        <v>28</v>
      </c>
      <c r="B23" s="55" t="s">
        <v>248</v>
      </c>
      <c r="C23" s="90">
        <f>'[1]Var ZP'!$L$33</f>
        <v>85</v>
      </c>
      <c r="D23" s="65">
        <v>488300</v>
      </c>
      <c r="E23" s="79">
        <f t="shared" si="34"/>
        <v>41.505499999999998</v>
      </c>
      <c r="F23" s="42"/>
      <c r="G23" s="123">
        <f>C23</f>
        <v>85</v>
      </c>
      <c r="H23" s="35">
        <v>511500</v>
      </c>
      <c r="I23" s="79">
        <f t="shared" si="68"/>
        <v>43.477499999999999</v>
      </c>
      <c r="J23" s="14"/>
      <c r="K23" s="123">
        <f>G23</f>
        <v>85</v>
      </c>
      <c r="L23" s="35">
        <f t="shared" si="102"/>
        <v>516615</v>
      </c>
      <c r="M23" s="79">
        <f t="shared" si="103"/>
        <v>43.912275000000001</v>
      </c>
      <c r="N23" s="14"/>
      <c r="O23" s="123">
        <f>K23</f>
        <v>85</v>
      </c>
      <c r="P23" s="35">
        <f t="shared" si="104"/>
        <v>521781.15</v>
      </c>
      <c r="Q23" s="79">
        <f t="shared" si="70"/>
        <v>44.351397749999997</v>
      </c>
      <c r="R23" s="50"/>
      <c r="S23" s="93">
        <f>'[1]Var ZP'!$M$33</f>
        <v>85</v>
      </c>
      <c r="T23" s="35">
        <f t="shared" si="105"/>
        <v>526998.96149999998</v>
      </c>
      <c r="U23" s="79">
        <f t="shared" si="71"/>
        <v>44.794911727500001</v>
      </c>
      <c r="V23" s="42"/>
      <c r="W23" s="311">
        <v>85</v>
      </c>
      <c r="X23" s="200">
        <v>532268.95111499995</v>
      </c>
      <c r="Y23" s="197">
        <f t="shared" si="72"/>
        <v>45.242860844775002</v>
      </c>
      <c r="Z23" s="14"/>
      <c r="AA23" s="123">
        <f>W23</f>
        <v>85</v>
      </c>
      <c r="AB23" s="35">
        <f t="shared" si="106"/>
        <v>537591.64062614995</v>
      </c>
      <c r="AC23" s="79">
        <f t="shared" si="73"/>
        <v>45.695289453222742</v>
      </c>
      <c r="AD23" s="14"/>
      <c r="AE23" s="123">
        <f>AA23</f>
        <v>85</v>
      </c>
      <c r="AF23" s="35">
        <f t="shared" si="107"/>
        <v>542967.55703241145</v>
      </c>
      <c r="AG23" s="79">
        <f t="shared" si="74"/>
        <v>46.152242347754971</v>
      </c>
      <c r="AH23" s="14"/>
      <c r="AI23" s="123">
        <f>AE23</f>
        <v>85</v>
      </c>
      <c r="AJ23" s="35">
        <f t="shared" si="108"/>
        <v>548397.23260273552</v>
      </c>
      <c r="AK23" s="79">
        <f t="shared" si="75"/>
        <v>46.613764771232518</v>
      </c>
      <c r="AL23" s="50"/>
      <c r="AM23" s="93">
        <f>'[1]Var ZP'!$N$33</f>
        <v>85</v>
      </c>
      <c r="AN23" s="35">
        <f t="shared" si="109"/>
        <v>553881.20492876286</v>
      </c>
      <c r="AO23" s="79">
        <f t="shared" si="76"/>
        <v>47.07990241894484</v>
      </c>
      <c r="AP23" s="42"/>
      <c r="AQ23" s="123">
        <f>AM23</f>
        <v>85</v>
      </c>
      <c r="AR23" s="35">
        <f t="shared" si="110"/>
        <v>559420.01697805047</v>
      </c>
      <c r="AS23" s="79">
        <f t="shared" si="77"/>
        <v>47.550701443134294</v>
      </c>
      <c r="AT23" s="14"/>
      <c r="AU23" s="123">
        <f>AQ23</f>
        <v>85</v>
      </c>
      <c r="AV23" s="35">
        <f t="shared" si="111"/>
        <v>565014.21714783099</v>
      </c>
      <c r="AW23" s="79">
        <f t="shared" si="78"/>
        <v>48.026208457565637</v>
      </c>
      <c r="AX23" s="14"/>
      <c r="AY23" s="123">
        <f>AU23</f>
        <v>85</v>
      </c>
      <c r="AZ23" s="35">
        <f t="shared" si="112"/>
        <v>570664.35931930935</v>
      </c>
      <c r="BA23" s="79">
        <f t="shared" si="79"/>
        <v>48.506470542141294</v>
      </c>
      <c r="BB23" s="14"/>
      <c r="BC23" s="123">
        <f>AY23</f>
        <v>85</v>
      </c>
      <c r="BD23" s="35">
        <f t="shared" si="113"/>
        <v>576371.0029125025</v>
      </c>
      <c r="BE23" s="79">
        <f t="shared" si="80"/>
        <v>48.991535247562716</v>
      </c>
      <c r="BF23" s="50"/>
      <c r="BG23" s="93">
        <f>'[1]Var ZP'!$O$33</f>
        <v>85</v>
      </c>
      <c r="BH23" s="35">
        <f t="shared" si="114"/>
        <v>582134.71294162748</v>
      </c>
      <c r="BI23" s="79">
        <f t="shared" si="81"/>
        <v>49.481450600038336</v>
      </c>
      <c r="BJ23" s="42"/>
      <c r="BK23" s="123">
        <f>BG23</f>
        <v>85</v>
      </c>
      <c r="BL23" s="35">
        <f t="shared" si="115"/>
        <v>587956.06007104379</v>
      </c>
      <c r="BM23" s="79">
        <f t="shared" si="82"/>
        <v>49.976265106038717</v>
      </c>
      <c r="BN23" s="14"/>
      <c r="BO23" s="123">
        <f>BK23</f>
        <v>85</v>
      </c>
      <c r="BP23" s="35">
        <f t="shared" si="116"/>
        <v>593835.62067175424</v>
      </c>
      <c r="BQ23" s="79">
        <f t="shared" si="83"/>
        <v>50.476027757099104</v>
      </c>
      <c r="BR23" s="14"/>
      <c r="BS23" s="123">
        <f>BO23</f>
        <v>85</v>
      </c>
      <c r="BT23" s="35">
        <f t="shared" si="117"/>
        <v>599773.97687847179</v>
      </c>
      <c r="BU23" s="79">
        <f t="shared" si="84"/>
        <v>50.980788034670098</v>
      </c>
      <c r="BV23" s="14"/>
      <c r="BW23" s="123">
        <f>BS23</f>
        <v>85</v>
      </c>
      <c r="BX23" s="35">
        <f t="shared" si="118"/>
        <v>605771.71664725651</v>
      </c>
      <c r="BY23" s="79">
        <f t="shared" si="85"/>
        <v>51.490595915016797</v>
      </c>
      <c r="BZ23" s="50"/>
      <c r="CA23" s="93">
        <f>'[1]Var ZP'!$P$33</f>
        <v>85</v>
      </c>
      <c r="CB23" s="35">
        <f t="shared" si="119"/>
        <v>611829.43381372909</v>
      </c>
      <c r="CC23" s="79">
        <f t="shared" si="86"/>
        <v>52.005501874166974</v>
      </c>
      <c r="CD23" s="42"/>
      <c r="CE23" s="123">
        <f>CA23</f>
        <v>85</v>
      </c>
      <c r="CF23" s="35">
        <f t="shared" si="120"/>
        <v>617947.72815186635</v>
      </c>
      <c r="CG23" s="79">
        <f t="shared" si="87"/>
        <v>52.525556892908639</v>
      </c>
      <c r="CH23" s="14"/>
      <c r="CI23" s="123">
        <f>CE23</f>
        <v>85</v>
      </c>
      <c r="CJ23" s="35">
        <f t="shared" si="121"/>
        <v>624127.20543338498</v>
      </c>
      <c r="CK23" s="79">
        <f t="shared" si="88"/>
        <v>53.050812461837722</v>
      </c>
      <c r="CL23" s="14"/>
      <c r="CM23" s="123">
        <f>CI23</f>
        <v>85</v>
      </c>
      <c r="CN23" s="35">
        <f t="shared" si="122"/>
        <v>630368.4774877188</v>
      </c>
      <c r="CO23" s="79">
        <f t="shared" si="89"/>
        <v>53.581320586456094</v>
      </c>
      <c r="CP23" s="14"/>
      <c r="CQ23" s="123">
        <f>CM23</f>
        <v>85</v>
      </c>
      <c r="CR23" s="35">
        <f t="shared" si="123"/>
        <v>636672.16226259596</v>
      </c>
      <c r="CS23" s="79">
        <f t="shared" si="90"/>
        <v>54.117133792320651</v>
      </c>
      <c r="CT23" s="50"/>
      <c r="CU23" s="93">
        <f>'[1]Var ZP'!$Q$33</f>
        <v>85</v>
      </c>
      <c r="CV23" s="35">
        <f t="shared" si="124"/>
        <v>643038.88388522191</v>
      </c>
      <c r="CW23" s="79">
        <f t="shared" si="91"/>
        <v>54.658305130243861</v>
      </c>
      <c r="CX23" s="42"/>
      <c r="CY23" s="123">
        <f>CU23</f>
        <v>85</v>
      </c>
      <c r="CZ23" s="35">
        <f t="shared" si="125"/>
        <v>649469.27272407408</v>
      </c>
      <c r="DA23" s="79">
        <f t="shared" si="92"/>
        <v>55.204888181546295</v>
      </c>
      <c r="DB23" s="14"/>
      <c r="DC23" s="123">
        <f>CY23</f>
        <v>85</v>
      </c>
      <c r="DD23" s="35">
        <f t="shared" si="126"/>
        <v>655963.96545131481</v>
      </c>
      <c r="DE23" s="79">
        <f t="shared" si="93"/>
        <v>55.756937063361754</v>
      </c>
      <c r="DF23" s="14"/>
      <c r="DG23" s="123">
        <f>DC23</f>
        <v>85</v>
      </c>
      <c r="DH23" s="35">
        <f t="shared" si="127"/>
        <v>662523.60510582791</v>
      </c>
      <c r="DI23" s="79">
        <f t="shared" si="94"/>
        <v>56.314506433995376</v>
      </c>
      <c r="DJ23" s="14"/>
      <c r="DK23" s="123">
        <f>DG23</f>
        <v>85</v>
      </c>
      <c r="DL23" s="35">
        <f t="shared" si="128"/>
        <v>669148.84115688619</v>
      </c>
      <c r="DM23" s="79">
        <f t="shared" si="95"/>
        <v>56.877651498335325</v>
      </c>
      <c r="DN23" s="50"/>
      <c r="DO23" s="93">
        <f>'[1]Var ZP'!$R$33</f>
        <v>85</v>
      </c>
      <c r="DP23" s="35">
        <f t="shared" si="129"/>
        <v>675840.32956845511</v>
      </c>
      <c r="DQ23" s="79">
        <f t="shared" si="96"/>
        <v>57.446428013318688</v>
      </c>
      <c r="DR23" s="42"/>
      <c r="DS23" s="123">
        <f>DO23</f>
        <v>85</v>
      </c>
      <c r="DT23" s="35">
        <f t="shared" si="130"/>
        <v>682598.73286413972</v>
      </c>
      <c r="DU23" s="79">
        <f t="shared" si="97"/>
        <v>58.020892293451872</v>
      </c>
      <c r="DV23" s="14"/>
      <c r="DW23" s="123">
        <f>DS23</f>
        <v>85</v>
      </c>
      <c r="DX23" s="35">
        <f t="shared" si="131"/>
        <v>689424.72019278107</v>
      </c>
      <c r="DY23" s="79">
        <f t="shared" si="98"/>
        <v>58.60110121638639</v>
      </c>
      <c r="DZ23" s="14"/>
      <c r="EA23" s="123">
        <f>DW23</f>
        <v>85</v>
      </c>
      <c r="EB23" s="35">
        <f t="shared" si="132"/>
        <v>696318.96739470889</v>
      </c>
      <c r="EC23" s="79">
        <f t="shared" si="99"/>
        <v>59.187112228550255</v>
      </c>
      <c r="ED23" s="14"/>
      <c r="EE23" s="123">
        <f>EA23</f>
        <v>85</v>
      </c>
      <c r="EF23" s="35">
        <f t="shared" si="133"/>
        <v>703282.15706865594</v>
      </c>
      <c r="EG23" s="79">
        <f t="shared" si="100"/>
        <v>59.778983350835759</v>
      </c>
      <c r="EH23" s="50"/>
      <c r="EI23" s="93">
        <f>'[1]Var ZP'!$S$33</f>
        <v>85</v>
      </c>
      <c r="EJ23" s="35">
        <f t="shared" si="134"/>
        <v>710314.97863934247</v>
      </c>
      <c r="EK23" s="79">
        <f t="shared" si="101"/>
        <v>60.37677318434411</v>
      </c>
      <c r="EL23" s="26"/>
    </row>
    <row r="24" spans="1:142" x14ac:dyDescent="0.35">
      <c r="A24" s="58" t="s">
        <v>271</v>
      </c>
      <c r="B24" s="55" t="s">
        <v>272</v>
      </c>
      <c r="C24" s="90">
        <f>'[1]Var ZP'!$C$88</f>
        <v>0</v>
      </c>
      <c r="D24" s="65">
        <v>488300</v>
      </c>
      <c r="E24" s="79">
        <f t="shared" si="34"/>
        <v>0</v>
      </c>
      <c r="F24" s="42"/>
      <c r="G24" s="123">
        <f>C24</f>
        <v>0</v>
      </c>
      <c r="H24" s="35">
        <v>511500</v>
      </c>
      <c r="I24" s="79">
        <f t="shared" si="68"/>
        <v>0</v>
      </c>
      <c r="J24" s="14"/>
      <c r="K24" s="123">
        <f>G24</f>
        <v>0</v>
      </c>
      <c r="L24" s="35">
        <f t="shared" si="102"/>
        <v>516615</v>
      </c>
      <c r="M24" s="79">
        <f t="shared" si="103"/>
        <v>0</v>
      </c>
      <c r="N24" s="14"/>
      <c r="O24" s="123">
        <f>K24</f>
        <v>0</v>
      </c>
      <c r="P24" s="35">
        <f t="shared" si="104"/>
        <v>521781.15</v>
      </c>
      <c r="Q24" s="79">
        <f t="shared" si="70"/>
        <v>0</v>
      </c>
      <c r="R24" s="50"/>
      <c r="S24" s="93">
        <f>'[1]Var ZP'!$D$88</f>
        <v>0</v>
      </c>
      <c r="T24" s="35">
        <f t="shared" si="105"/>
        <v>526998.96149999998</v>
      </c>
      <c r="U24" s="79">
        <f t="shared" si="71"/>
        <v>0</v>
      </c>
      <c r="V24" s="42"/>
      <c r="W24" s="311">
        <v>0</v>
      </c>
      <c r="X24" s="200">
        <v>532268.95111499995</v>
      </c>
      <c r="Y24" s="197">
        <f t="shared" si="72"/>
        <v>0</v>
      </c>
      <c r="Z24" s="14"/>
      <c r="AA24" s="123">
        <f>W24</f>
        <v>0</v>
      </c>
      <c r="AB24" s="35">
        <f t="shared" si="106"/>
        <v>537591.64062614995</v>
      </c>
      <c r="AC24" s="79">
        <f t="shared" si="73"/>
        <v>0</v>
      </c>
      <c r="AD24" s="14"/>
      <c r="AE24" s="123">
        <f>AA24</f>
        <v>0</v>
      </c>
      <c r="AF24" s="35">
        <f t="shared" si="107"/>
        <v>542967.55703241145</v>
      </c>
      <c r="AG24" s="79">
        <f t="shared" si="74"/>
        <v>0</v>
      </c>
      <c r="AH24" s="14"/>
      <c r="AI24" s="123">
        <f>AE24</f>
        <v>0</v>
      </c>
      <c r="AJ24" s="35">
        <f t="shared" si="108"/>
        <v>548397.23260273552</v>
      </c>
      <c r="AK24" s="79">
        <f t="shared" si="75"/>
        <v>0</v>
      </c>
      <c r="AL24" s="50"/>
      <c r="AM24" s="93">
        <f>'[1]Var ZP'!$E$88</f>
        <v>0</v>
      </c>
      <c r="AN24" s="35">
        <f t="shared" si="109"/>
        <v>553881.20492876286</v>
      </c>
      <c r="AO24" s="79">
        <f t="shared" si="76"/>
        <v>0</v>
      </c>
      <c r="AP24" s="42"/>
      <c r="AQ24" s="123">
        <f>AM24</f>
        <v>0</v>
      </c>
      <c r="AR24" s="35">
        <f t="shared" si="110"/>
        <v>559420.01697805047</v>
      </c>
      <c r="AS24" s="79">
        <f t="shared" si="77"/>
        <v>0</v>
      </c>
      <c r="AT24" s="14"/>
      <c r="AU24" s="123">
        <f>AQ24</f>
        <v>0</v>
      </c>
      <c r="AV24" s="35">
        <f t="shared" si="111"/>
        <v>565014.21714783099</v>
      </c>
      <c r="AW24" s="79">
        <f t="shared" si="78"/>
        <v>0</v>
      </c>
      <c r="AX24" s="14"/>
      <c r="AY24" s="123">
        <f>AU24</f>
        <v>0</v>
      </c>
      <c r="AZ24" s="35">
        <f t="shared" si="112"/>
        <v>570664.35931930935</v>
      </c>
      <c r="BA24" s="79">
        <f t="shared" si="79"/>
        <v>0</v>
      </c>
      <c r="BB24" s="14"/>
      <c r="BC24" s="123">
        <f>AY24</f>
        <v>0</v>
      </c>
      <c r="BD24" s="35">
        <f t="shared" si="113"/>
        <v>576371.0029125025</v>
      </c>
      <c r="BE24" s="79">
        <f t="shared" si="80"/>
        <v>0</v>
      </c>
      <c r="BF24" s="50"/>
      <c r="BG24" s="93">
        <f>'[1]Var ZP'!$F$88</f>
        <v>5</v>
      </c>
      <c r="BH24" s="35">
        <f t="shared" si="114"/>
        <v>582134.71294162748</v>
      </c>
      <c r="BI24" s="79">
        <f t="shared" si="81"/>
        <v>2.9106735647081372</v>
      </c>
      <c r="BJ24" s="42"/>
      <c r="BK24" s="123">
        <f>BG24</f>
        <v>5</v>
      </c>
      <c r="BL24" s="35">
        <f t="shared" si="115"/>
        <v>587956.06007104379</v>
      </c>
      <c r="BM24" s="79">
        <f t="shared" si="82"/>
        <v>2.9397803003552188</v>
      </c>
      <c r="BN24" s="14"/>
      <c r="BO24" s="123">
        <f>BK24</f>
        <v>5</v>
      </c>
      <c r="BP24" s="35">
        <f t="shared" si="116"/>
        <v>593835.62067175424</v>
      </c>
      <c r="BQ24" s="79">
        <f t="shared" si="83"/>
        <v>2.9691781033587712</v>
      </c>
      <c r="BR24" s="14"/>
      <c r="BS24" s="123">
        <f>BO24</f>
        <v>5</v>
      </c>
      <c r="BT24" s="35">
        <f t="shared" si="117"/>
        <v>599773.97687847179</v>
      </c>
      <c r="BU24" s="79">
        <f t="shared" si="84"/>
        <v>2.9988698843923589</v>
      </c>
      <c r="BV24" s="14"/>
      <c r="BW24" s="123">
        <f>BS24</f>
        <v>5</v>
      </c>
      <c r="BX24" s="35">
        <f t="shared" si="118"/>
        <v>605771.71664725651</v>
      </c>
      <c r="BY24" s="79">
        <f t="shared" si="85"/>
        <v>3.0288585832362829</v>
      </c>
      <c r="BZ24" s="50"/>
      <c r="CA24" s="93">
        <f>'[1]Var ZP'!$G$88</f>
        <v>10</v>
      </c>
      <c r="CB24" s="35">
        <f t="shared" si="119"/>
        <v>611829.43381372909</v>
      </c>
      <c r="CC24" s="79">
        <f t="shared" si="86"/>
        <v>6.1182943381372912</v>
      </c>
      <c r="CD24" s="42"/>
      <c r="CE24" s="123">
        <f>CA24</f>
        <v>10</v>
      </c>
      <c r="CF24" s="35">
        <f t="shared" si="120"/>
        <v>617947.72815186635</v>
      </c>
      <c r="CG24" s="79">
        <f t="shared" si="87"/>
        <v>6.1794772815186629</v>
      </c>
      <c r="CH24" s="14"/>
      <c r="CI24" s="123">
        <f>CE24</f>
        <v>10</v>
      </c>
      <c r="CJ24" s="35">
        <f t="shared" si="121"/>
        <v>624127.20543338498</v>
      </c>
      <c r="CK24" s="79">
        <f t="shared" si="88"/>
        <v>6.2412720543338498</v>
      </c>
      <c r="CL24" s="14"/>
      <c r="CM24" s="123">
        <f>CI24</f>
        <v>10</v>
      </c>
      <c r="CN24" s="35">
        <f t="shared" si="122"/>
        <v>630368.4774877188</v>
      </c>
      <c r="CO24" s="79">
        <f t="shared" si="89"/>
        <v>6.3036847748771878</v>
      </c>
      <c r="CP24" s="14"/>
      <c r="CQ24" s="123">
        <f>CM24</f>
        <v>10</v>
      </c>
      <c r="CR24" s="35">
        <f t="shared" si="123"/>
        <v>636672.16226259596</v>
      </c>
      <c r="CS24" s="79">
        <f t="shared" si="90"/>
        <v>6.3667216226259598</v>
      </c>
      <c r="CT24" s="50"/>
      <c r="CU24" s="93">
        <f>'[1]Var ZP'!$H$88</f>
        <v>15</v>
      </c>
      <c r="CV24" s="35">
        <f t="shared" si="124"/>
        <v>643038.88388522191</v>
      </c>
      <c r="CW24" s="79">
        <f t="shared" si="91"/>
        <v>9.6455832582783287</v>
      </c>
      <c r="CX24" s="42"/>
      <c r="CY24" s="123">
        <f>CU24</f>
        <v>15</v>
      </c>
      <c r="CZ24" s="35">
        <f t="shared" si="125"/>
        <v>649469.27272407408</v>
      </c>
      <c r="DA24" s="79">
        <f t="shared" si="92"/>
        <v>9.7420390908611125</v>
      </c>
      <c r="DB24" s="14"/>
      <c r="DC24" s="123">
        <f>CY24</f>
        <v>15</v>
      </c>
      <c r="DD24" s="35">
        <f t="shared" si="126"/>
        <v>655963.96545131481</v>
      </c>
      <c r="DE24" s="79">
        <f t="shared" si="93"/>
        <v>9.8394594817697225</v>
      </c>
      <c r="DF24" s="14"/>
      <c r="DG24" s="123">
        <f>DC24</f>
        <v>15</v>
      </c>
      <c r="DH24" s="35">
        <f t="shared" si="127"/>
        <v>662523.60510582791</v>
      </c>
      <c r="DI24" s="79">
        <f t="shared" si="94"/>
        <v>9.9378540765874188</v>
      </c>
      <c r="DJ24" s="14"/>
      <c r="DK24" s="123">
        <f>DG24</f>
        <v>15</v>
      </c>
      <c r="DL24" s="35">
        <f t="shared" si="128"/>
        <v>669148.84115688619</v>
      </c>
      <c r="DM24" s="79">
        <f t="shared" si="95"/>
        <v>10.037232617353292</v>
      </c>
      <c r="DN24" s="50"/>
      <c r="DO24" s="93">
        <f>'[1]Var ZP'!$I$88</f>
        <v>20</v>
      </c>
      <c r="DP24" s="35">
        <f t="shared" si="129"/>
        <v>675840.32956845511</v>
      </c>
      <c r="DQ24" s="79">
        <f t="shared" si="96"/>
        <v>13.516806591369102</v>
      </c>
      <c r="DR24" s="42"/>
      <c r="DS24" s="123">
        <f>DO24</f>
        <v>20</v>
      </c>
      <c r="DT24" s="35">
        <f t="shared" si="130"/>
        <v>682598.73286413972</v>
      </c>
      <c r="DU24" s="79">
        <f t="shared" si="97"/>
        <v>13.651974657282794</v>
      </c>
      <c r="DV24" s="14"/>
      <c r="DW24" s="123">
        <f>DS24</f>
        <v>20</v>
      </c>
      <c r="DX24" s="35">
        <f t="shared" si="131"/>
        <v>689424.72019278107</v>
      </c>
      <c r="DY24" s="79">
        <f t="shared" si="98"/>
        <v>13.788494403855621</v>
      </c>
      <c r="DZ24" s="14"/>
      <c r="EA24" s="123">
        <f>DW24</f>
        <v>20</v>
      </c>
      <c r="EB24" s="35">
        <f t="shared" si="132"/>
        <v>696318.96739470889</v>
      </c>
      <c r="EC24" s="79">
        <f t="shared" si="99"/>
        <v>13.926379347894176</v>
      </c>
      <c r="ED24" s="14"/>
      <c r="EE24" s="123">
        <f>EA24</f>
        <v>20</v>
      </c>
      <c r="EF24" s="35">
        <f t="shared" si="133"/>
        <v>703282.15706865594</v>
      </c>
      <c r="EG24" s="79">
        <f t="shared" si="100"/>
        <v>14.065643141373119</v>
      </c>
      <c r="EH24" s="50"/>
      <c r="EI24" s="93">
        <f>'[1]Var ZP'!$J$88</f>
        <v>20</v>
      </c>
      <c r="EJ24" s="35">
        <f t="shared" si="134"/>
        <v>710314.97863934247</v>
      </c>
      <c r="EK24" s="79">
        <f t="shared" si="101"/>
        <v>14.206299572786849</v>
      </c>
      <c r="EL24" s="26"/>
    </row>
    <row r="25" spans="1:142" x14ac:dyDescent="0.35">
      <c r="A25" s="9" t="s">
        <v>29</v>
      </c>
      <c r="B25" s="10" t="s">
        <v>141</v>
      </c>
      <c r="C25" s="133">
        <f>'[1]Var ZP'!$L$120</f>
        <v>305</v>
      </c>
      <c r="D25" s="134">
        <v>546000</v>
      </c>
      <c r="E25" s="79">
        <f t="shared" si="34"/>
        <v>166.53</v>
      </c>
      <c r="F25" s="42"/>
      <c r="G25" s="121">
        <f>C25+(S25-C25)/4</f>
        <v>302.5</v>
      </c>
      <c r="H25" s="35">
        <f t="shared" ref="H25:H42" si="135">D25*1.01</f>
        <v>551460</v>
      </c>
      <c r="I25" s="79">
        <f t="shared" si="68"/>
        <v>166.81665000000001</v>
      </c>
      <c r="J25" s="14"/>
      <c r="K25" s="121">
        <f>G25+(S25-C25)/4</f>
        <v>300</v>
      </c>
      <c r="L25" s="35">
        <f t="shared" si="102"/>
        <v>556974.6</v>
      </c>
      <c r="M25" s="79">
        <f t="shared" si="103"/>
        <v>167.09237999999999</v>
      </c>
      <c r="N25" s="14"/>
      <c r="O25" s="121">
        <f>K25+(S25-C25)/4</f>
        <v>297.5</v>
      </c>
      <c r="P25" s="35">
        <f t="shared" si="104"/>
        <v>562544.34600000002</v>
      </c>
      <c r="Q25" s="79">
        <f t="shared" si="70"/>
        <v>167.35694293500001</v>
      </c>
      <c r="R25" s="50"/>
      <c r="S25" s="93">
        <f>'[1]Var ZP'!$M$120</f>
        <v>295</v>
      </c>
      <c r="T25" s="35">
        <f t="shared" si="105"/>
        <v>568169.78946</v>
      </c>
      <c r="U25" s="79">
        <f t="shared" si="71"/>
        <v>167.61008789070002</v>
      </c>
      <c r="V25" s="42"/>
      <c r="W25" s="315">
        <f>S25+(AM25-S25)/5</f>
        <v>293.2</v>
      </c>
      <c r="X25" s="200">
        <v>573851.48735459999</v>
      </c>
      <c r="Y25" s="197">
        <f t="shared" si="72"/>
        <v>168.25325609236873</v>
      </c>
      <c r="Z25" s="14"/>
      <c r="AA25" s="121">
        <f>W25+(AM25-S25)/5</f>
        <v>291.39999999999998</v>
      </c>
      <c r="AB25" s="35">
        <f t="shared" si="106"/>
        <v>579590.00222814595</v>
      </c>
      <c r="AC25" s="79">
        <f t="shared" si="73"/>
        <v>168.89252664928171</v>
      </c>
      <c r="AD25" s="14"/>
      <c r="AE25" s="121">
        <f>AA25+(AM25-S25)/5</f>
        <v>289.59999999999997</v>
      </c>
      <c r="AF25" s="35">
        <f t="shared" si="107"/>
        <v>585385.9022504274</v>
      </c>
      <c r="AG25" s="79">
        <f t="shared" si="74"/>
        <v>169.52775729172376</v>
      </c>
      <c r="AH25" s="14"/>
      <c r="AI25" s="121">
        <f>AE25+(AM25-S25)/5</f>
        <v>287.79999999999995</v>
      </c>
      <c r="AJ25" s="35">
        <f t="shared" si="108"/>
        <v>591239.7612729317</v>
      </c>
      <c r="AK25" s="79">
        <f t="shared" si="75"/>
        <v>170.15880329434972</v>
      </c>
      <c r="AL25" s="50"/>
      <c r="AM25" s="93">
        <f>'[1]Var ZP'!$N$120</f>
        <v>286</v>
      </c>
      <c r="AN25" s="35">
        <f t="shared" si="109"/>
        <v>597152.15888566105</v>
      </c>
      <c r="AO25" s="79">
        <f t="shared" si="76"/>
        <v>170.78551744129905</v>
      </c>
      <c r="AP25" s="42"/>
      <c r="AQ25" s="121">
        <f>AM25+(BG25-AM25)/5</f>
        <v>284.60000000000002</v>
      </c>
      <c r="AR25" s="35">
        <f t="shared" si="110"/>
        <v>603123.68047451763</v>
      </c>
      <c r="AS25" s="79">
        <f t="shared" si="77"/>
        <v>171.64899946304774</v>
      </c>
      <c r="AT25" s="14"/>
      <c r="AU25" s="121">
        <f>AQ25+(BG25-AM25)/5</f>
        <v>283.20000000000005</v>
      </c>
      <c r="AV25" s="35">
        <f t="shared" si="111"/>
        <v>609154.91727926279</v>
      </c>
      <c r="AW25" s="79">
        <f t="shared" si="78"/>
        <v>172.51267257348727</v>
      </c>
      <c r="AX25" s="14"/>
      <c r="AY25" s="121">
        <f>AU25+(BG25-AM25)/5</f>
        <v>281.80000000000007</v>
      </c>
      <c r="AZ25" s="35">
        <f t="shared" si="112"/>
        <v>615246.46645205538</v>
      </c>
      <c r="BA25" s="79">
        <f t="shared" si="79"/>
        <v>173.37645424618924</v>
      </c>
      <c r="BB25" s="14"/>
      <c r="BC25" s="121">
        <f>AY25+(BG25-AM25)/5</f>
        <v>280.40000000000009</v>
      </c>
      <c r="BD25" s="35">
        <f t="shared" si="113"/>
        <v>621398.93111657596</v>
      </c>
      <c r="BE25" s="79">
        <f t="shared" si="80"/>
        <v>174.24026028508794</v>
      </c>
      <c r="BF25" s="50"/>
      <c r="BG25" s="93">
        <f>'[1]Var ZP'!$O$120</f>
        <v>279</v>
      </c>
      <c r="BH25" s="35">
        <f t="shared" si="114"/>
        <v>627612.92042774172</v>
      </c>
      <c r="BI25" s="79">
        <f t="shared" si="81"/>
        <v>175.10400479933995</v>
      </c>
      <c r="BJ25" s="42"/>
      <c r="BK25" s="121">
        <f>BG25+(CA25-BG25)/5</f>
        <v>277.60000000000002</v>
      </c>
      <c r="BL25" s="35">
        <f t="shared" si="115"/>
        <v>633889.04963201913</v>
      </c>
      <c r="BM25" s="79">
        <f t="shared" si="82"/>
        <v>175.96760017784851</v>
      </c>
      <c r="BN25" s="14"/>
      <c r="BO25" s="121">
        <f>BK25+(CA25-BG25)/5</f>
        <v>276.20000000000005</v>
      </c>
      <c r="BP25" s="35">
        <f t="shared" si="116"/>
        <v>640227.94012833934</v>
      </c>
      <c r="BQ25" s="79">
        <f t="shared" si="83"/>
        <v>176.83095706344736</v>
      </c>
      <c r="BR25" s="14"/>
      <c r="BS25" s="121">
        <f>BO25+(CA25-BG25)/5</f>
        <v>274.80000000000007</v>
      </c>
      <c r="BT25" s="35">
        <f t="shared" si="117"/>
        <v>646630.2195296227</v>
      </c>
      <c r="BU25" s="79">
        <f t="shared" si="84"/>
        <v>177.69398432674035</v>
      </c>
      <c r="BV25" s="14"/>
      <c r="BW25" s="121">
        <f>BS25+(CA25-BG25)/5</f>
        <v>273.40000000000009</v>
      </c>
      <c r="BX25" s="35">
        <f t="shared" si="118"/>
        <v>653096.52172491897</v>
      </c>
      <c r="BY25" s="79">
        <f t="shared" si="85"/>
        <v>178.55658903959289</v>
      </c>
      <c r="BZ25" s="50"/>
      <c r="CA25" s="93">
        <f>'[1]Var ZP'!$P$120</f>
        <v>272</v>
      </c>
      <c r="CB25" s="35">
        <f t="shared" si="119"/>
        <v>659627.48694216821</v>
      </c>
      <c r="CC25" s="79">
        <f t="shared" si="86"/>
        <v>179.41867644826976</v>
      </c>
      <c r="CD25" s="42"/>
      <c r="CE25" s="121">
        <f>CA25+(CU25-CA25)/5</f>
        <v>270.60000000000002</v>
      </c>
      <c r="CF25" s="35">
        <f t="shared" si="120"/>
        <v>666223.76181158994</v>
      </c>
      <c r="CG25" s="79">
        <f t="shared" si="87"/>
        <v>180.28014994621626</v>
      </c>
      <c r="CH25" s="14"/>
      <c r="CI25" s="121">
        <f>CE25+(CU25-CA25)/5</f>
        <v>269.20000000000005</v>
      </c>
      <c r="CJ25" s="35">
        <f t="shared" si="121"/>
        <v>672885.9994297059</v>
      </c>
      <c r="CK25" s="79">
        <f t="shared" si="88"/>
        <v>181.14091104647687</v>
      </c>
      <c r="CL25" s="14"/>
      <c r="CM25" s="121">
        <f>CI25+(CU25-CA25)/5</f>
        <v>267.80000000000007</v>
      </c>
      <c r="CN25" s="35">
        <f t="shared" si="122"/>
        <v>679614.85942400293</v>
      </c>
      <c r="CO25" s="79">
        <f t="shared" si="89"/>
        <v>182.00085935374801</v>
      </c>
      <c r="CP25" s="14"/>
      <c r="CQ25" s="121">
        <f>CM25+(CU25-CA25)/5</f>
        <v>266.40000000000009</v>
      </c>
      <c r="CR25" s="35">
        <f t="shared" si="123"/>
        <v>686411.00801824301</v>
      </c>
      <c r="CS25" s="79">
        <f t="shared" si="90"/>
        <v>182.85989253606002</v>
      </c>
      <c r="CT25" s="50"/>
      <c r="CU25" s="93">
        <f>'[1]Var ZP'!$Q$120</f>
        <v>265</v>
      </c>
      <c r="CV25" s="35">
        <f t="shared" si="124"/>
        <v>693275.11809842545</v>
      </c>
      <c r="CW25" s="79">
        <f t="shared" si="91"/>
        <v>183.71790629608273</v>
      </c>
      <c r="CX25" s="42"/>
      <c r="CY25" s="121">
        <f>CU25+(DO25-CU25)/5</f>
        <v>265</v>
      </c>
      <c r="CZ25" s="35">
        <f t="shared" si="125"/>
        <v>700207.86927940976</v>
      </c>
      <c r="DA25" s="79">
        <f t="shared" si="92"/>
        <v>185.5550853590436</v>
      </c>
      <c r="DB25" s="14"/>
      <c r="DC25" s="121">
        <f>CY25+(DO25-CU25)/5</f>
        <v>265</v>
      </c>
      <c r="DD25" s="35">
        <f t="shared" si="126"/>
        <v>707209.94797220384</v>
      </c>
      <c r="DE25" s="79">
        <f t="shared" si="93"/>
        <v>187.41063621263402</v>
      </c>
      <c r="DF25" s="14"/>
      <c r="DG25" s="121">
        <f>DC25+(DO25-CU25)/5</f>
        <v>265</v>
      </c>
      <c r="DH25" s="35">
        <f t="shared" si="127"/>
        <v>714282.04745192593</v>
      </c>
      <c r="DI25" s="79">
        <f t="shared" si="94"/>
        <v>189.28474257476037</v>
      </c>
      <c r="DJ25" s="14"/>
      <c r="DK25" s="121">
        <f>DG25+(DO25-CU25)/5</f>
        <v>265</v>
      </c>
      <c r="DL25" s="35">
        <f t="shared" si="128"/>
        <v>721424.86792644521</v>
      </c>
      <c r="DM25" s="79">
        <f t="shared" si="95"/>
        <v>191.17759000050799</v>
      </c>
      <c r="DN25" s="50"/>
      <c r="DO25" s="93">
        <f>'[1]Var ZP'!$R$120</f>
        <v>265</v>
      </c>
      <c r="DP25" s="35">
        <f t="shared" si="129"/>
        <v>728639.11660570966</v>
      </c>
      <c r="DQ25" s="79">
        <f t="shared" si="96"/>
        <v>193.08936590051306</v>
      </c>
      <c r="DR25" s="42"/>
      <c r="DS25" s="121">
        <f>DO25+(EI25-DO25)/5</f>
        <v>265</v>
      </c>
      <c r="DT25" s="35">
        <f t="shared" si="130"/>
        <v>735925.50777176674</v>
      </c>
      <c r="DU25" s="79">
        <f t="shared" si="97"/>
        <v>195.02025955951819</v>
      </c>
      <c r="DV25" s="14"/>
      <c r="DW25" s="121">
        <f>DS25+(EI25-DO25)/5</f>
        <v>265</v>
      </c>
      <c r="DX25" s="35">
        <f t="shared" si="131"/>
        <v>743284.76284948445</v>
      </c>
      <c r="DY25" s="79">
        <f t="shared" si="98"/>
        <v>196.97046215511338</v>
      </c>
      <c r="DZ25" s="14"/>
      <c r="EA25" s="121">
        <f>DW25+(EI25-DO25)/5</f>
        <v>265</v>
      </c>
      <c r="EB25" s="35">
        <f t="shared" si="132"/>
        <v>750717.61047797929</v>
      </c>
      <c r="EC25" s="79">
        <f t="shared" si="99"/>
        <v>198.94016677666451</v>
      </c>
      <c r="ED25" s="14"/>
      <c r="EE25" s="121">
        <f>EA25+(EI25-DO25)/5</f>
        <v>265</v>
      </c>
      <c r="EF25" s="35">
        <f t="shared" si="133"/>
        <v>758224.78658275912</v>
      </c>
      <c r="EG25" s="79">
        <f t="shared" si="100"/>
        <v>200.92956844443117</v>
      </c>
      <c r="EH25" s="50"/>
      <c r="EI25" s="93">
        <f>'[1]Var ZP'!$S$120</f>
        <v>265</v>
      </c>
      <c r="EJ25" s="35">
        <f t="shared" si="134"/>
        <v>765807.03444858675</v>
      </c>
      <c r="EK25" s="79">
        <f t="shared" si="101"/>
        <v>202.93886412887551</v>
      </c>
      <c r="EL25" s="26"/>
    </row>
    <row r="26" spans="1:142" x14ac:dyDescent="0.35">
      <c r="A26" s="9" t="s">
        <v>48</v>
      </c>
      <c r="B26" s="10" t="s">
        <v>79</v>
      </c>
      <c r="C26" s="133">
        <f>C27+C28+C29</f>
        <v>272</v>
      </c>
      <c r="D26" s="134">
        <f>1000000*E26/C26</f>
        <v>546000</v>
      </c>
      <c r="E26" s="79">
        <f>E27+E28+E29</f>
        <v>148.512</v>
      </c>
      <c r="F26" s="42"/>
      <c r="G26" s="41">
        <f>G27+G28+G29</f>
        <v>279.75</v>
      </c>
      <c r="H26" s="35">
        <f t="shared" si="135"/>
        <v>551460</v>
      </c>
      <c r="I26" s="79">
        <f t="shared" si="68"/>
        <v>154.27093500000001</v>
      </c>
      <c r="J26" s="14"/>
      <c r="K26" s="41">
        <f>K27+K28+K29</f>
        <v>287.5</v>
      </c>
      <c r="L26" s="35">
        <f t="shared" si="102"/>
        <v>556974.6</v>
      </c>
      <c r="M26" s="79">
        <f t="shared" si="103"/>
        <v>160.13019750000001</v>
      </c>
      <c r="N26" s="14"/>
      <c r="O26" s="41">
        <f>O27+O28+O29</f>
        <v>295.25</v>
      </c>
      <c r="P26" s="35">
        <f t="shared" si="104"/>
        <v>562544.34600000002</v>
      </c>
      <c r="Q26" s="79">
        <f t="shared" si="70"/>
        <v>166.09121815650002</v>
      </c>
      <c r="R26" s="50"/>
      <c r="S26" s="41">
        <f>S27+S28+S29</f>
        <v>303</v>
      </c>
      <c r="T26" s="35">
        <f t="shared" si="105"/>
        <v>568169.78946</v>
      </c>
      <c r="U26" s="79">
        <f t="shared" si="71"/>
        <v>172.15544620638002</v>
      </c>
      <c r="V26" s="42"/>
      <c r="W26" s="314">
        <f>W27+W28+W29</f>
        <v>310.2</v>
      </c>
      <c r="X26" s="200">
        <v>573851.48735459999</v>
      </c>
      <c r="Y26" s="197">
        <f t="shared" si="72"/>
        <v>178.00873137739691</v>
      </c>
      <c r="Z26" s="14"/>
      <c r="AA26" s="41">
        <f>AA27+AA28+AA29</f>
        <v>317.39999999999998</v>
      </c>
      <c r="AB26" s="35">
        <f t="shared" si="106"/>
        <v>579590.00222814595</v>
      </c>
      <c r="AC26" s="79">
        <f t="shared" si="73"/>
        <v>183.96186670721352</v>
      </c>
      <c r="AD26" s="14"/>
      <c r="AE26" s="41">
        <f>AE27+AE28+AE29</f>
        <v>324.59999999999997</v>
      </c>
      <c r="AF26" s="35">
        <f t="shared" si="107"/>
        <v>585385.9022504274</v>
      </c>
      <c r="AG26" s="79">
        <f t="shared" si="74"/>
        <v>190.0162638704887</v>
      </c>
      <c r="AH26" s="14"/>
      <c r="AI26" s="41">
        <f>AI27+AI28+AI29</f>
        <v>331.79999999999995</v>
      </c>
      <c r="AJ26" s="35">
        <f t="shared" si="108"/>
        <v>591239.7612729317</v>
      </c>
      <c r="AK26" s="79">
        <f t="shared" si="75"/>
        <v>196.17335279035873</v>
      </c>
      <c r="AL26" s="50"/>
      <c r="AM26" s="41">
        <f>AM27+AM28+AM29</f>
        <v>339</v>
      </c>
      <c r="AN26" s="35">
        <f t="shared" si="109"/>
        <v>597152.15888566105</v>
      </c>
      <c r="AO26" s="79">
        <f t="shared" si="76"/>
        <v>202.4345818622391</v>
      </c>
      <c r="AP26" s="42"/>
      <c r="AQ26" s="41">
        <f>AQ27+AQ28+AQ29</f>
        <v>344</v>
      </c>
      <c r="AR26" s="35">
        <f t="shared" si="110"/>
        <v>603123.68047451763</v>
      </c>
      <c r="AS26" s="79">
        <f t="shared" si="77"/>
        <v>207.47454608323406</v>
      </c>
      <c r="AT26" s="14"/>
      <c r="AU26" s="41">
        <f>AU27+AU28+AU29</f>
        <v>349</v>
      </c>
      <c r="AV26" s="35">
        <f t="shared" si="111"/>
        <v>609154.91727926279</v>
      </c>
      <c r="AW26" s="79">
        <f t="shared" si="78"/>
        <v>212.5950661304627</v>
      </c>
      <c r="AX26" s="14"/>
      <c r="AY26" s="41">
        <f>AY27+AY28+AY29</f>
        <v>354</v>
      </c>
      <c r="AZ26" s="35">
        <f t="shared" si="112"/>
        <v>615246.46645205538</v>
      </c>
      <c r="BA26" s="79">
        <f t="shared" si="79"/>
        <v>217.79724912402762</v>
      </c>
      <c r="BB26" s="14"/>
      <c r="BC26" s="41">
        <f>BC27+BC28+BC29</f>
        <v>359</v>
      </c>
      <c r="BD26" s="35">
        <f t="shared" si="113"/>
        <v>621398.93111657596</v>
      </c>
      <c r="BE26" s="79">
        <f t="shared" si="80"/>
        <v>223.08221627085078</v>
      </c>
      <c r="BF26" s="50"/>
      <c r="BG26" s="41">
        <f>BG27+BG28+BG29</f>
        <v>460</v>
      </c>
      <c r="BH26" s="35">
        <f t="shared" si="114"/>
        <v>627612.92042774172</v>
      </c>
      <c r="BI26" s="79">
        <f t="shared" si="81"/>
        <v>288.70194339676118</v>
      </c>
      <c r="BJ26" s="42"/>
      <c r="BK26" s="41">
        <f>BK27+BK28+BK29</f>
        <v>462</v>
      </c>
      <c r="BL26" s="35">
        <f t="shared" si="115"/>
        <v>633889.04963201913</v>
      </c>
      <c r="BM26" s="79">
        <f t="shared" si="82"/>
        <v>292.85674092999284</v>
      </c>
      <c r="BN26" s="14"/>
      <c r="BO26" s="41">
        <f>BO27+BO28+BO29</f>
        <v>464</v>
      </c>
      <c r="BP26" s="35">
        <f t="shared" si="116"/>
        <v>640227.94012833934</v>
      </c>
      <c r="BQ26" s="79">
        <f t="shared" si="83"/>
        <v>297.06576421954946</v>
      </c>
      <c r="BR26" s="14"/>
      <c r="BS26" s="41">
        <f>BS27+BS28+BS29</f>
        <v>466</v>
      </c>
      <c r="BT26" s="35">
        <f t="shared" si="117"/>
        <v>646630.2195296227</v>
      </c>
      <c r="BU26" s="79">
        <f t="shared" si="84"/>
        <v>301.32968230080422</v>
      </c>
      <c r="BV26" s="14"/>
      <c r="BW26" s="41">
        <f>BW27+BW28+BW29</f>
        <v>468</v>
      </c>
      <c r="BX26" s="35">
        <f t="shared" si="118"/>
        <v>653096.52172491897</v>
      </c>
      <c r="BY26" s="79">
        <f t="shared" si="85"/>
        <v>305.64917216726207</v>
      </c>
      <c r="BZ26" s="50"/>
      <c r="CA26" s="41">
        <f>CA27+CA28+CA29</f>
        <v>470</v>
      </c>
      <c r="CB26" s="35">
        <f t="shared" si="119"/>
        <v>659627.48694216821</v>
      </c>
      <c r="CC26" s="79">
        <f t="shared" si="86"/>
        <v>310.02491886281905</v>
      </c>
      <c r="CD26" s="42"/>
      <c r="CE26" s="41">
        <f>CE27+CE28+CE29</f>
        <v>479</v>
      </c>
      <c r="CF26" s="35">
        <f t="shared" si="120"/>
        <v>666223.76181158994</v>
      </c>
      <c r="CG26" s="79">
        <f t="shared" si="87"/>
        <v>319.12118190775158</v>
      </c>
      <c r="CH26" s="14"/>
      <c r="CI26" s="41">
        <f>CI27+CI28+CI29</f>
        <v>488</v>
      </c>
      <c r="CJ26" s="35">
        <f t="shared" si="121"/>
        <v>672885.9994297059</v>
      </c>
      <c r="CK26" s="79">
        <f t="shared" si="88"/>
        <v>328.36836772169647</v>
      </c>
      <c r="CL26" s="14"/>
      <c r="CM26" s="41">
        <f>CM27+CM28+CM29</f>
        <v>497</v>
      </c>
      <c r="CN26" s="35">
        <f t="shared" si="122"/>
        <v>679614.85942400293</v>
      </c>
      <c r="CO26" s="79">
        <f t="shared" si="89"/>
        <v>337.76858513372946</v>
      </c>
      <c r="CP26" s="14"/>
      <c r="CQ26" s="41">
        <f>CQ27+CQ28+CQ29</f>
        <v>506</v>
      </c>
      <c r="CR26" s="35">
        <f t="shared" si="123"/>
        <v>686411.00801824301</v>
      </c>
      <c r="CS26" s="79">
        <f t="shared" si="90"/>
        <v>347.32397005723095</v>
      </c>
      <c r="CT26" s="50"/>
      <c r="CU26" s="41">
        <f>CU27+CU28+CU29</f>
        <v>515</v>
      </c>
      <c r="CV26" s="35">
        <f t="shared" si="124"/>
        <v>693275.11809842545</v>
      </c>
      <c r="CW26" s="79">
        <f t="shared" si="91"/>
        <v>357.03668582068906</v>
      </c>
      <c r="CX26" s="42"/>
      <c r="CY26" s="41">
        <f>CY27+CY28+CY29</f>
        <v>526.40000000000009</v>
      </c>
      <c r="CZ26" s="35">
        <f t="shared" si="125"/>
        <v>700207.86927940976</v>
      </c>
      <c r="DA26" s="79">
        <f t="shared" si="92"/>
        <v>368.58942238868133</v>
      </c>
      <c r="DB26" s="14"/>
      <c r="DC26" s="41">
        <f>DC27+DC28+DC29</f>
        <v>537.80000000000007</v>
      </c>
      <c r="DD26" s="35">
        <f t="shared" si="126"/>
        <v>707209.94797220384</v>
      </c>
      <c r="DE26" s="79">
        <f t="shared" si="93"/>
        <v>380.33751001945126</v>
      </c>
      <c r="DF26" s="14"/>
      <c r="DG26" s="41">
        <f>DG27+DG28+DG29</f>
        <v>549.20000000000005</v>
      </c>
      <c r="DH26" s="35">
        <f t="shared" si="127"/>
        <v>714282.04745192593</v>
      </c>
      <c r="DI26" s="79">
        <f t="shared" si="94"/>
        <v>392.28370046059774</v>
      </c>
      <c r="DJ26" s="14"/>
      <c r="DK26" s="41">
        <f>DK27+DK28+DK29</f>
        <v>560.60000000000014</v>
      </c>
      <c r="DL26" s="35">
        <f t="shared" si="128"/>
        <v>721424.86792644521</v>
      </c>
      <c r="DM26" s="79">
        <f t="shared" si="95"/>
        <v>404.43078095956525</v>
      </c>
      <c r="DN26" s="50"/>
      <c r="DO26" s="41">
        <f>DO27+DO28+DO29</f>
        <v>572</v>
      </c>
      <c r="DP26" s="35">
        <f t="shared" si="129"/>
        <v>728639.11660570966</v>
      </c>
      <c r="DQ26" s="79">
        <f t="shared" si="96"/>
        <v>416.78157469846593</v>
      </c>
      <c r="DR26" s="42"/>
      <c r="DS26" s="41">
        <f>DS27+DS28+DS29</f>
        <v>582.20000000000005</v>
      </c>
      <c r="DT26" s="35">
        <f t="shared" si="130"/>
        <v>735925.50777176674</v>
      </c>
      <c r="DU26" s="79">
        <f t="shared" si="97"/>
        <v>428.45583062472264</v>
      </c>
      <c r="DV26" s="14"/>
      <c r="DW26" s="41">
        <f>DW27+DW28+DW29</f>
        <v>592.4</v>
      </c>
      <c r="DX26" s="35">
        <f t="shared" si="131"/>
        <v>743284.76284948445</v>
      </c>
      <c r="DY26" s="79">
        <f t="shared" si="98"/>
        <v>440.32189351203459</v>
      </c>
      <c r="DZ26" s="14"/>
      <c r="EA26" s="41">
        <f>EA27+EA28+EA29</f>
        <v>602.6</v>
      </c>
      <c r="EB26" s="35">
        <f t="shared" si="132"/>
        <v>750717.61047797929</v>
      </c>
      <c r="EC26" s="79">
        <f t="shared" si="99"/>
        <v>452.38243207403036</v>
      </c>
      <c r="ED26" s="14"/>
      <c r="EE26" s="41">
        <f>EE27+EE28+EE29</f>
        <v>612.79999999999995</v>
      </c>
      <c r="EF26" s="35">
        <f t="shared" si="133"/>
        <v>758224.78658275912</v>
      </c>
      <c r="EG26" s="79">
        <f t="shared" si="100"/>
        <v>464.64014921791477</v>
      </c>
      <c r="EH26" s="50"/>
      <c r="EI26" s="41">
        <f>EI27+EI28+EI29</f>
        <v>623</v>
      </c>
      <c r="EJ26" s="35">
        <f t="shared" si="134"/>
        <v>765807.03444858675</v>
      </c>
      <c r="EK26" s="79">
        <f t="shared" si="101"/>
        <v>477.09778246146954</v>
      </c>
      <c r="EL26" s="26"/>
    </row>
    <row r="27" spans="1:142" x14ac:dyDescent="0.35">
      <c r="A27" s="58" t="s">
        <v>49</v>
      </c>
      <c r="B27" s="56" t="s">
        <v>44</v>
      </c>
      <c r="C27" s="90">
        <v>158</v>
      </c>
      <c r="D27" s="65">
        <v>546000</v>
      </c>
      <c r="E27" s="79">
        <f t="shared" si="34"/>
        <v>86.268000000000001</v>
      </c>
      <c r="F27" s="42"/>
      <c r="G27" s="121">
        <f>C27+(S27-C27)/4</f>
        <v>165.75</v>
      </c>
      <c r="H27" s="35">
        <f t="shared" si="135"/>
        <v>551460</v>
      </c>
      <c r="I27" s="79">
        <f t="shared" si="68"/>
        <v>91.404494999999997</v>
      </c>
      <c r="J27" s="14"/>
      <c r="K27" s="121">
        <f>G27+(S27-C27)/4</f>
        <v>173.5</v>
      </c>
      <c r="L27" s="35">
        <f t="shared" si="102"/>
        <v>556974.6</v>
      </c>
      <c r="M27" s="79">
        <f t="shared" si="103"/>
        <v>96.635093099999992</v>
      </c>
      <c r="N27" s="14"/>
      <c r="O27" s="121">
        <f>K27+(S27-C27)/4</f>
        <v>181.25</v>
      </c>
      <c r="P27" s="35">
        <f t="shared" si="104"/>
        <v>562544.34600000002</v>
      </c>
      <c r="Q27" s="79">
        <f t="shared" si="70"/>
        <v>101.96116271250001</v>
      </c>
      <c r="R27" s="50"/>
      <c r="S27" s="59">
        <v>189</v>
      </c>
      <c r="T27" s="35">
        <f t="shared" si="105"/>
        <v>568169.78946</v>
      </c>
      <c r="U27" s="79">
        <f t="shared" si="71"/>
        <v>107.38409020793999</v>
      </c>
      <c r="V27" s="42"/>
      <c r="W27" s="315">
        <f>S27+(AM27-S27)/5</f>
        <v>196.2</v>
      </c>
      <c r="X27" s="200">
        <v>573851.48735459999</v>
      </c>
      <c r="Y27" s="197">
        <f t="shared" si="72"/>
        <v>112.58966181897252</v>
      </c>
      <c r="Z27" s="14"/>
      <c r="AA27" s="121">
        <f>W27+(AM27-S27)/5</f>
        <v>203.39999999999998</v>
      </c>
      <c r="AB27" s="35">
        <f t="shared" si="106"/>
        <v>579590.00222814595</v>
      </c>
      <c r="AC27" s="79">
        <f t="shared" si="73"/>
        <v>117.88860645320487</v>
      </c>
      <c r="AD27" s="14"/>
      <c r="AE27" s="121">
        <f>AA27+(AM27-S27)/5</f>
        <v>210.59999999999997</v>
      </c>
      <c r="AF27" s="35">
        <f t="shared" si="107"/>
        <v>585385.9022504274</v>
      </c>
      <c r="AG27" s="79">
        <f t="shared" si="74"/>
        <v>123.28227101393999</v>
      </c>
      <c r="AH27" s="14"/>
      <c r="AI27" s="121">
        <f>AE27+(AM27-S27)/5</f>
        <v>217.79999999999995</v>
      </c>
      <c r="AJ27" s="35">
        <f t="shared" si="108"/>
        <v>591239.7612729317</v>
      </c>
      <c r="AK27" s="79">
        <f t="shared" si="75"/>
        <v>128.77202000524449</v>
      </c>
      <c r="AL27" s="50"/>
      <c r="AM27" s="59">
        <v>225</v>
      </c>
      <c r="AN27" s="35">
        <f t="shared" si="109"/>
        <v>597152.15888566105</v>
      </c>
      <c r="AO27" s="79">
        <f t="shared" si="76"/>
        <v>134.35923574927375</v>
      </c>
      <c r="AP27" s="42"/>
      <c r="AQ27" s="121">
        <f>AM27+(BG27-AM27)/5</f>
        <v>230</v>
      </c>
      <c r="AR27" s="35">
        <f t="shared" si="110"/>
        <v>603123.68047451763</v>
      </c>
      <c r="AS27" s="79">
        <f t="shared" si="77"/>
        <v>138.71844650913906</v>
      </c>
      <c r="AT27" s="14"/>
      <c r="AU27" s="121">
        <f>AQ27+(BG27-AM27)/5</f>
        <v>235</v>
      </c>
      <c r="AV27" s="35">
        <f t="shared" si="111"/>
        <v>609154.91727926279</v>
      </c>
      <c r="AW27" s="79">
        <f t="shared" si="78"/>
        <v>143.15140556062676</v>
      </c>
      <c r="AX27" s="14"/>
      <c r="AY27" s="121">
        <f>AU27+(BG27-AM27)/5</f>
        <v>240</v>
      </c>
      <c r="AZ27" s="35">
        <f t="shared" si="112"/>
        <v>615246.46645205538</v>
      </c>
      <c r="BA27" s="79">
        <f t="shared" si="79"/>
        <v>147.6591519484933</v>
      </c>
      <c r="BB27" s="14"/>
      <c r="BC27" s="121">
        <f>AY27+(BG27-AM27)/5</f>
        <v>245</v>
      </c>
      <c r="BD27" s="35">
        <f t="shared" si="113"/>
        <v>621398.93111657596</v>
      </c>
      <c r="BE27" s="79">
        <f t="shared" si="80"/>
        <v>152.24273812356111</v>
      </c>
      <c r="BF27" s="50"/>
      <c r="BG27" s="59">
        <v>250</v>
      </c>
      <c r="BH27" s="35">
        <f t="shared" si="114"/>
        <v>627612.92042774172</v>
      </c>
      <c r="BI27" s="79">
        <f t="shared" si="81"/>
        <v>156.90323010693544</v>
      </c>
      <c r="BJ27" s="42"/>
      <c r="BK27" s="121">
        <f>BG27+(CA27-BG27)/5</f>
        <v>250.6</v>
      </c>
      <c r="BL27" s="35">
        <f t="shared" si="115"/>
        <v>633889.04963201913</v>
      </c>
      <c r="BM27" s="79">
        <f t="shared" si="82"/>
        <v>158.85259583778398</v>
      </c>
      <c r="BN27" s="14"/>
      <c r="BO27" s="121">
        <f>BK27+(CA27-BG27)/5</f>
        <v>251.2</v>
      </c>
      <c r="BP27" s="35">
        <f t="shared" si="116"/>
        <v>640227.94012833934</v>
      </c>
      <c r="BQ27" s="79">
        <f t="shared" si="83"/>
        <v>160.82525856023884</v>
      </c>
      <c r="BR27" s="14"/>
      <c r="BS27" s="121">
        <f>BO27+(CA27-BG27)/5</f>
        <v>251.79999999999998</v>
      </c>
      <c r="BT27" s="35">
        <f t="shared" si="117"/>
        <v>646630.2195296227</v>
      </c>
      <c r="BU27" s="79">
        <f t="shared" si="84"/>
        <v>162.82148927755898</v>
      </c>
      <c r="BV27" s="14"/>
      <c r="BW27" s="121">
        <f>BS27+(CA27-BG27)/5</f>
        <v>252.39999999999998</v>
      </c>
      <c r="BX27" s="35">
        <f t="shared" si="118"/>
        <v>653096.52172491897</v>
      </c>
      <c r="BY27" s="79">
        <f t="shared" si="85"/>
        <v>164.84156208336952</v>
      </c>
      <c r="BZ27" s="50"/>
      <c r="CA27" s="59">
        <v>253</v>
      </c>
      <c r="CB27" s="35">
        <f t="shared" si="119"/>
        <v>659627.48694216821</v>
      </c>
      <c r="CC27" s="79">
        <f t="shared" si="86"/>
        <v>166.88575419636854</v>
      </c>
      <c r="CD27" s="42"/>
      <c r="CE27" s="121">
        <f>CA27+(CU27-CA27)/5</f>
        <v>262</v>
      </c>
      <c r="CF27" s="35">
        <f t="shared" si="120"/>
        <v>666223.76181158994</v>
      </c>
      <c r="CG27" s="79">
        <f t="shared" si="87"/>
        <v>174.55062559463656</v>
      </c>
      <c r="CH27" s="14"/>
      <c r="CI27" s="121">
        <f>CE27+(CU27-CA27)/5</f>
        <v>271</v>
      </c>
      <c r="CJ27" s="35">
        <f t="shared" si="121"/>
        <v>672885.9994297059</v>
      </c>
      <c r="CK27" s="79">
        <f t="shared" si="88"/>
        <v>182.35210584545032</v>
      </c>
      <c r="CL27" s="14"/>
      <c r="CM27" s="121">
        <f>CI27+(CU27-CA27)/5</f>
        <v>280</v>
      </c>
      <c r="CN27" s="35">
        <f t="shared" si="122"/>
        <v>679614.85942400293</v>
      </c>
      <c r="CO27" s="79">
        <f t="shared" si="89"/>
        <v>190.29216063872082</v>
      </c>
      <c r="CP27" s="14"/>
      <c r="CQ27" s="121">
        <f>CM27+(CU27-CA27)/5</f>
        <v>289</v>
      </c>
      <c r="CR27" s="35">
        <f t="shared" si="123"/>
        <v>686411.00801824301</v>
      </c>
      <c r="CS27" s="79">
        <f t="shared" si="90"/>
        <v>198.37278131727223</v>
      </c>
      <c r="CT27" s="50"/>
      <c r="CU27" s="59">
        <v>298</v>
      </c>
      <c r="CV27" s="35">
        <f t="shared" si="124"/>
        <v>693275.11809842545</v>
      </c>
      <c r="CW27" s="79">
        <f t="shared" si="91"/>
        <v>206.59598519333079</v>
      </c>
      <c r="CX27" s="42"/>
      <c r="CY27" s="121">
        <f>CU27+(DO27-CU27)/5</f>
        <v>308.60000000000002</v>
      </c>
      <c r="CZ27" s="35">
        <f t="shared" si="125"/>
        <v>700207.86927940976</v>
      </c>
      <c r="DA27" s="79">
        <f t="shared" si="92"/>
        <v>216.08414845962588</v>
      </c>
      <c r="DB27" s="14"/>
      <c r="DC27" s="121">
        <f>CY27+(DO27-CU27)/5</f>
        <v>319.20000000000005</v>
      </c>
      <c r="DD27" s="35">
        <f t="shared" si="126"/>
        <v>707209.94797220384</v>
      </c>
      <c r="DE27" s="79">
        <f t="shared" si="93"/>
        <v>225.7414153927275</v>
      </c>
      <c r="DF27" s="14"/>
      <c r="DG27" s="121">
        <f>DC27+(DO27-CU27)/5</f>
        <v>329.80000000000007</v>
      </c>
      <c r="DH27" s="35">
        <f t="shared" si="127"/>
        <v>714282.04745192593</v>
      </c>
      <c r="DI27" s="79">
        <f t="shared" si="94"/>
        <v>235.57021924964522</v>
      </c>
      <c r="DJ27" s="14"/>
      <c r="DK27" s="121">
        <f>DG27+(DO27-CU27)/5</f>
        <v>340.40000000000009</v>
      </c>
      <c r="DL27" s="35">
        <f t="shared" si="128"/>
        <v>721424.86792644521</v>
      </c>
      <c r="DM27" s="79">
        <f t="shared" si="95"/>
        <v>245.57302504216199</v>
      </c>
      <c r="DN27" s="50"/>
      <c r="DO27" s="59">
        <v>351</v>
      </c>
      <c r="DP27" s="35">
        <f t="shared" si="129"/>
        <v>728639.11660570966</v>
      </c>
      <c r="DQ27" s="79">
        <f t="shared" si="96"/>
        <v>255.7523299286041</v>
      </c>
      <c r="DR27" s="42"/>
      <c r="DS27" s="121">
        <f>DO27+(EI27-DO27)/5</f>
        <v>360</v>
      </c>
      <c r="DT27" s="35">
        <f t="shared" si="130"/>
        <v>735925.50777176674</v>
      </c>
      <c r="DU27" s="79">
        <f t="shared" si="97"/>
        <v>264.93318279783603</v>
      </c>
      <c r="DV27" s="14"/>
      <c r="DW27" s="121">
        <f>DS27+(EI27-DO27)/5</f>
        <v>369</v>
      </c>
      <c r="DX27" s="35">
        <f t="shared" si="131"/>
        <v>743284.76284948445</v>
      </c>
      <c r="DY27" s="79">
        <f t="shared" si="98"/>
        <v>274.27207749145981</v>
      </c>
      <c r="DZ27" s="14"/>
      <c r="EA27" s="121">
        <f>DW27+(EI27-DO27)/5</f>
        <v>378</v>
      </c>
      <c r="EB27" s="35">
        <f t="shared" si="132"/>
        <v>750717.61047797929</v>
      </c>
      <c r="EC27" s="79">
        <f t="shared" si="99"/>
        <v>283.77125676067612</v>
      </c>
      <c r="ED27" s="14"/>
      <c r="EE27" s="121">
        <f>EA27+(EI27-DO27)/5</f>
        <v>387</v>
      </c>
      <c r="EF27" s="35">
        <f t="shared" si="133"/>
        <v>758224.78658275912</v>
      </c>
      <c r="EG27" s="79">
        <f t="shared" si="100"/>
        <v>293.43299240752782</v>
      </c>
      <c r="EH27" s="50"/>
      <c r="EI27" s="59">
        <v>396</v>
      </c>
      <c r="EJ27" s="35">
        <f t="shared" si="134"/>
        <v>765807.03444858675</v>
      </c>
      <c r="EK27" s="79">
        <f t="shared" si="101"/>
        <v>303.25958564164034</v>
      </c>
      <c r="EL27" s="26"/>
    </row>
    <row r="28" spans="1:142" x14ac:dyDescent="0.35">
      <c r="A28" s="58" t="s">
        <v>50</v>
      </c>
      <c r="B28" s="56" t="s">
        <v>45</v>
      </c>
      <c r="C28" s="90">
        <v>114</v>
      </c>
      <c r="D28" s="65">
        <v>546000</v>
      </c>
      <c r="E28" s="79">
        <f t="shared" si="34"/>
        <v>62.244</v>
      </c>
      <c r="F28" s="42"/>
      <c r="G28" s="121">
        <f>C28+(S28-C28)/4</f>
        <v>114</v>
      </c>
      <c r="H28" s="35">
        <f t="shared" si="135"/>
        <v>551460</v>
      </c>
      <c r="I28" s="79">
        <f t="shared" si="68"/>
        <v>62.866439999999997</v>
      </c>
      <c r="J28" s="14"/>
      <c r="K28" s="121">
        <f>G28+(S28-C28)/4</f>
        <v>114</v>
      </c>
      <c r="L28" s="35">
        <f t="shared" si="102"/>
        <v>556974.6</v>
      </c>
      <c r="M28" s="79">
        <f t="shared" si="103"/>
        <v>63.495104399999995</v>
      </c>
      <c r="N28" s="14"/>
      <c r="O28" s="121">
        <f>K28+(S28-C28)/4</f>
        <v>114</v>
      </c>
      <c r="P28" s="35">
        <f t="shared" si="104"/>
        <v>562544.34600000002</v>
      </c>
      <c r="Q28" s="79">
        <f t="shared" si="70"/>
        <v>64.130055444000007</v>
      </c>
      <c r="R28" s="50"/>
      <c r="S28" s="59">
        <v>114</v>
      </c>
      <c r="T28" s="35">
        <f t="shared" si="105"/>
        <v>568169.78946</v>
      </c>
      <c r="U28" s="79">
        <f t="shared" si="71"/>
        <v>64.771355998440001</v>
      </c>
      <c r="V28" s="42"/>
      <c r="W28" s="315">
        <f>S28+(AM28-S28)/5</f>
        <v>114</v>
      </c>
      <c r="X28" s="200">
        <v>573851.48735459999</v>
      </c>
      <c r="Y28" s="197">
        <f t="shared" si="72"/>
        <v>65.419069558424397</v>
      </c>
      <c r="Z28" s="14"/>
      <c r="AA28" s="121">
        <f>W28+(AM28-S28)/5</f>
        <v>114</v>
      </c>
      <c r="AB28" s="35">
        <f t="shared" si="106"/>
        <v>579590.00222814595</v>
      </c>
      <c r="AC28" s="79">
        <f t="shared" si="73"/>
        <v>66.07326025400863</v>
      </c>
      <c r="AD28" s="14"/>
      <c r="AE28" s="121">
        <f>AA28+(AM28-S28)/5</f>
        <v>114</v>
      </c>
      <c r="AF28" s="35">
        <f t="shared" si="107"/>
        <v>585385.9022504274</v>
      </c>
      <c r="AG28" s="79">
        <f t="shared" si="74"/>
        <v>66.733992856548724</v>
      </c>
      <c r="AH28" s="14"/>
      <c r="AI28" s="121">
        <f>AE28+(AM28-S28)/5</f>
        <v>114</v>
      </c>
      <c r="AJ28" s="35">
        <f t="shared" si="108"/>
        <v>591239.7612729317</v>
      </c>
      <c r="AK28" s="79">
        <f t="shared" si="75"/>
        <v>67.401332785114221</v>
      </c>
      <c r="AL28" s="50"/>
      <c r="AM28" s="59">
        <v>114</v>
      </c>
      <c r="AN28" s="35">
        <f t="shared" si="109"/>
        <v>597152.15888566105</v>
      </c>
      <c r="AO28" s="79">
        <f t="shared" si="76"/>
        <v>68.075346112965363</v>
      </c>
      <c r="AP28" s="42"/>
      <c r="AQ28" s="121">
        <f>AM28+(BG28-AM28)/5</f>
        <v>114</v>
      </c>
      <c r="AR28" s="35">
        <f t="shared" si="110"/>
        <v>603123.68047451763</v>
      </c>
      <c r="AS28" s="79">
        <f t="shared" si="77"/>
        <v>68.756099574095018</v>
      </c>
      <c r="AT28" s="14"/>
      <c r="AU28" s="121">
        <f>AQ28+(BG28-AM28)/5</f>
        <v>114</v>
      </c>
      <c r="AV28" s="35">
        <f t="shared" si="111"/>
        <v>609154.91727926279</v>
      </c>
      <c r="AW28" s="79">
        <f t="shared" si="78"/>
        <v>69.443660569835956</v>
      </c>
      <c r="AX28" s="14"/>
      <c r="AY28" s="121">
        <f>AU28+(BG28-AM28)/5</f>
        <v>114</v>
      </c>
      <c r="AZ28" s="35">
        <f t="shared" si="112"/>
        <v>615246.46645205538</v>
      </c>
      <c r="BA28" s="79">
        <f t="shared" si="79"/>
        <v>70.138097175534313</v>
      </c>
      <c r="BB28" s="14"/>
      <c r="BC28" s="121">
        <f>AY28+(BG28-AM28)/5</f>
        <v>114</v>
      </c>
      <c r="BD28" s="35">
        <f t="shared" si="113"/>
        <v>621398.93111657596</v>
      </c>
      <c r="BE28" s="79">
        <f t="shared" si="80"/>
        <v>70.839478147289668</v>
      </c>
      <c r="BF28" s="50"/>
      <c r="BG28" s="59">
        <v>114</v>
      </c>
      <c r="BH28" s="35">
        <f t="shared" si="114"/>
        <v>627612.92042774172</v>
      </c>
      <c r="BI28" s="79">
        <f t="shared" si="81"/>
        <v>71.547872928762558</v>
      </c>
      <c r="BJ28" s="42"/>
      <c r="BK28" s="121">
        <f>BG28+(CA28-BG28)/5</f>
        <v>115.4</v>
      </c>
      <c r="BL28" s="35">
        <f t="shared" si="115"/>
        <v>633889.04963201913</v>
      </c>
      <c r="BM28" s="79">
        <f t="shared" si="82"/>
        <v>73.150796327535019</v>
      </c>
      <c r="BN28" s="14"/>
      <c r="BO28" s="121">
        <f>BK28+(CA28-BG28)/5</f>
        <v>116.80000000000001</v>
      </c>
      <c r="BP28" s="35">
        <f t="shared" si="116"/>
        <v>640227.94012833934</v>
      </c>
      <c r="BQ28" s="79">
        <f t="shared" si="83"/>
        <v>74.778623406990036</v>
      </c>
      <c r="BR28" s="14"/>
      <c r="BS28" s="121">
        <f>BO28+(CA28-BG28)/5</f>
        <v>118.20000000000002</v>
      </c>
      <c r="BT28" s="35">
        <f t="shared" si="117"/>
        <v>646630.2195296227</v>
      </c>
      <c r="BU28" s="79">
        <f t="shared" si="84"/>
        <v>76.431691948401422</v>
      </c>
      <c r="BV28" s="14"/>
      <c r="BW28" s="121">
        <f>BS28+(CA28-BG28)/5</f>
        <v>119.60000000000002</v>
      </c>
      <c r="BX28" s="35">
        <f t="shared" si="118"/>
        <v>653096.52172491897</v>
      </c>
      <c r="BY28" s="79">
        <f t="shared" si="85"/>
        <v>78.110343998300323</v>
      </c>
      <c r="BZ28" s="50"/>
      <c r="CA28" s="59">
        <v>121</v>
      </c>
      <c r="CB28" s="35">
        <f t="shared" si="119"/>
        <v>659627.48694216821</v>
      </c>
      <c r="CC28" s="79">
        <f t="shared" si="86"/>
        <v>79.814925920002352</v>
      </c>
      <c r="CD28" s="42"/>
      <c r="CE28" s="121">
        <f>CA28+(CU28-CA28)/5</f>
        <v>121</v>
      </c>
      <c r="CF28" s="35">
        <f t="shared" si="120"/>
        <v>666223.76181158994</v>
      </c>
      <c r="CG28" s="79">
        <f t="shared" si="87"/>
        <v>80.613075179202383</v>
      </c>
      <c r="CH28" s="14"/>
      <c r="CI28" s="121">
        <f>CE28+(CU28-CA28)/5</f>
        <v>121</v>
      </c>
      <c r="CJ28" s="35">
        <f t="shared" si="121"/>
        <v>672885.9994297059</v>
      </c>
      <c r="CK28" s="79">
        <f t="shared" si="88"/>
        <v>81.419205930994423</v>
      </c>
      <c r="CL28" s="14"/>
      <c r="CM28" s="121">
        <f>CI28+(CU28-CA28)/5</f>
        <v>121</v>
      </c>
      <c r="CN28" s="35">
        <f t="shared" si="122"/>
        <v>679614.85942400293</v>
      </c>
      <c r="CO28" s="79">
        <f t="shared" si="89"/>
        <v>82.233397990304354</v>
      </c>
      <c r="CP28" s="14"/>
      <c r="CQ28" s="121">
        <f>CM28+(CU28-CA28)/5</f>
        <v>121</v>
      </c>
      <c r="CR28" s="35">
        <f t="shared" si="123"/>
        <v>686411.00801824301</v>
      </c>
      <c r="CS28" s="79">
        <f t="shared" si="90"/>
        <v>83.055731970207404</v>
      </c>
      <c r="CT28" s="50"/>
      <c r="CU28" s="59">
        <v>121</v>
      </c>
      <c r="CV28" s="35">
        <f t="shared" si="124"/>
        <v>693275.11809842545</v>
      </c>
      <c r="CW28" s="79">
        <f t="shared" si="91"/>
        <v>83.886289289909485</v>
      </c>
      <c r="CX28" s="42"/>
      <c r="CY28" s="121">
        <f>CU28+(DO28-CU28)/5</f>
        <v>121.8</v>
      </c>
      <c r="CZ28" s="35">
        <f t="shared" si="125"/>
        <v>700207.86927940976</v>
      </c>
      <c r="DA28" s="79">
        <f t="shared" si="92"/>
        <v>85.285318478232099</v>
      </c>
      <c r="DB28" s="14"/>
      <c r="DC28" s="121">
        <f>CY28+(DO28-CU28)/5</f>
        <v>122.6</v>
      </c>
      <c r="DD28" s="35">
        <f t="shared" si="126"/>
        <v>707209.94797220384</v>
      </c>
      <c r="DE28" s="79">
        <f t="shared" si="93"/>
        <v>86.703939621392195</v>
      </c>
      <c r="DF28" s="14"/>
      <c r="DG28" s="121">
        <f>DC28+(DO28-CU28)/5</f>
        <v>123.39999999999999</v>
      </c>
      <c r="DH28" s="35">
        <f t="shared" si="127"/>
        <v>714282.04745192593</v>
      </c>
      <c r="DI28" s="79">
        <f t="shared" si="94"/>
        <v>88.14240465556766</v>
      </c>
      <c r="DJ28" s="14"/>
      <c r="DK28" s="121">
        <f>DG28+(DO28-CU28)/5</f>
        <v>124.19999999999999</v>
      </c>
      <c r="DL28" s="35">
        <f t="shared" si="128"/>
        <v>721424.86792644521</v>
      </c>
      <c r="DM28" s="79">
        <f t="shared" si="95"/>
        <v>89.600968596464483</v>
      </c>
      <c r="DN28" s="50"/>
      <c r="DO28" s="59">
        <v>125</v>
      </c>
      <c r="DP28" s="35">
        <f t="shared" si="129"/>
        <v>728639.11660570966</v>
      </c>
      <c r="DQ28" s="79">
        <f t="shared" si="96"/>
        <v>91.079889575713707</v>
      </c>
      <c r="DR28" s="42"/>
      <c r="DS28" s="121">
        <f>DO28+(EI28-DO28)/5</f>
        <v>126.2</v>
      </c>
      <c r="DT28" s="35">
        <f t="shared" si="130"/>
        <v>735925.50777176674</v>
      </c>
      <c r="DU28" s="79">
        <f t="shared" si="97"/>
        <v>92.873799080796971</v>
      </c>
      <c r="DV28" s="14"/>
      <c r="DW28" s="121">
        <f>DS28+(EI28-DO28)/5</f>
        <v>127.4</v>
      </c>
      <c r="DX28" s="35">
        <f t="shared" si="131"/>
        <v>743284.76284948445</v>
      </c>
      <c r="DY28" s="79">
        <f t="shared" si="98"/>
        <v>94.694478787024323</v>
      </c>
      <c r="DZ28" s="14"/>
      <c r="EA28" s="121">
        <f>DW28+(EI28-DO28)/5</f>
        <v>128.6</v>
      </c>
      <c r="EB28" s="35">
        <f t="shared" si="132"/>
        <v>750717.61047797929</v>
      </c>
      <c r="EC28" s="79">
        <f t="shared" si="99"/>
        <v>96.542284707468141</v>
      </c>
      <c r="ED28" s="14"/>
      <c r="EE28" s="121">
        <f>EA28+(EI28-DO28)/5</f>
        <v>129.79999999999998</v>
      </c>
      <c r="EF28" s="35">
        <f t="shared" si="133"/>
        <v>758224.78658275912</v>
      </c>
      <c r="EG28" s="79">
        <f t="shared" si="100"/>
        <v>98.417577298442126</v>
      </c>
      <c r="EH28" s="50"/>
      <c r="EI28" s="59">
        <v>131</v>
      </c>
      <c r="EJ28" s="35">
        <f t="shared" si="134"/>
        <v>765807.03444858675</v>
      </c>
      <c r="EK28" s="79">
        <f t="shared" si="101"/>
        <v>100.32072151276488</v>
      </c>
      <c r="EL28" s="26"/>
    </row>
    <row r="29" spans="1:142" x14ac:dyDescent="0.35">
      <c r="A29" s="58" t="s">
        <v>51</v>
      </c>
      <c r="B29" s="56" t="s">
        <v>46</v>
      </c>
      <c r="C29" s="90">
        <v>0</v>
      </c>
      <c r="D29" s="65">
        <v>546000</v>
      </c>
      <c r="E29" s="79">
        <f t="shared" si="34"/>
        <v>0</v>
      </c>
      <c r="F29" s="42"/>
      <c r="G29" s="123">
        <f>C29</f>
        <v>0</v>
      </c>
      <c r="H29" s="35">
        <f t="shared" si="135"/>
        <v>551460</v>
      </c>
      <c r="I29" s="79">
        <f t="shared" si="68"/>
        <v>0</v>
      </c>
      <c r="J29" s="14"/>
      <c r="K29" s="123">
        <f>G29</f>
        <v>0</v>
      </c>
      <c r="L29" s="35">
        <f t="shared" si="102"/>
        <v>556974.6</v>
      </c>
      <c r="M29" s="79">
        <f t="shared" si="103"/>
        <v>0</v>
      </c>
      <c r="N29" s="14"/>
      <c r="O29" s="123">
        <f>K29</f>
        <v>0</v>
      </c>
      <c r="P29" s="35">
        <f t="shared" si="104"/>
        <v>562544.34600000002</v>
      </c>
      <c r="Q29" s="79">
        <f t="shared" si="70"/>
        <v>0</v>
      </c>
      <c r="R29" s="50"/>
      <c r="S29" s="59">
        <v>0</v>
      </c>
      <c r="T29" s="35">
        <f t="shared" si="105"/>
        <v>568169.78946</v>
      </c>
      <c r="U29" s="79">
        <f t="shared" si="71"/>
        <v>0</v>
      </c>
      <c r="V29" s="42"/>
      <c r="W29" s="311">
        <v>0</v>
      </c>
      <c r="X29" s="200">
        <v>573851.48735459999</v>
      </c>
      <c r="Y29" s="197">
        <f t="shared" si="72"/>
        <v>0</v>
      </c>
      <c r="Z29" s="14"/>
      <c r="AA29" s="123">
        <f>W29</f>
        <v>0</v>
      </c>
      <c r="AB29" s="35">
        <f t="shared" si="106"/>
        <v>579590.00222814595</v>
      </c>
      <c r="AC29" s="79">
        <f t="shared" si="73"/>
        <v>0</v>
      </c>
      <c r="AD29" s="14"/>
      <c r="AE29" s="123">
        <f>AA29</f>
        <v>0</v>
      </c>
      <c r="AF29" s="35">
        <f t="shared" si="107"/>
        <v>585385.9022504274</v>
      </c>
      <c r="AG29" s="79">
        <f t="shared" si="74"/>
        <v>0</v>
      </c>
      <c r="AH29" s="14"/>
      <c r="AI29" s="123">
        <f>AE29</f>
        <v>0</v>
      </c>
      <c r="AJ29" s="35">
        <f t="shared" si="108"/>
        <v>591239.7612729317</v>
      </c>
      <c r="AK29" s="79">
        <f t="shared" si="75"/>
        <v>0</v>
      </c>
      <c r="AL29" s="50"/>
      <c r="AM29" s="59">
        <v>0</v>
      </c>
      <c r="AN29" s="35">
        <f t="shared" si="109"/>
        <v>597152.15888566105</v>
      </c>
      <c r="AO29" s="79">
        <f t="shared" si="76"/>
        <v>0</v>
      </c>
      <c r="AP29" s="42"/>
      <c r="AQ29" s="123">
        <f>AM29</f>
        <v>0</v>
      </c>
      <c r="AR29" s="35">
        <f t="shared" si="110"/>
        <v>603123.68047451763</v>
      </c>
      <c r="AS29" s="79">
        <f t="shared" si="77"/>
        <v>0</v>
      </c>
      <c r="AT29" s="14"/>
      <c r="AU29" s="123">
        <f>AQ29</f>
        <v>0</v>
      </c>
      <c r="AV29" s="35">
        <f t="shared" si="111"/>
        <v>609154.91727926279</v>
      </c>
      <c r="AW29" s="79">
        <f t="shared" si="78"/>
        <v>0</v>
      </c>
      <c r="AX29" s="14"/>
      <c r="AY29" s="123">
        <f>AU29</f>
        <v>0</v>
      </c>
      <c r="AZ29" s="35">
        <f t="shared" si="112"/>
        <v>615246.46645205538</v>
      </c>
      <c r="BA29" s="79">
        <f t="shared" si="79"/>
        <v>0</v>
      </c>
      <c r="BB29" s="14"/>
      <c r="BC29" s="123">
        <f>AY29</f>
        <v>0</v>
      </c>
      <c r="BD29" s="35">
        <f t="shared" si="113"/>
        <v>621398.93111657596</v>
      </c>
      <c r="BE29" s="79">
        <f t="shared" si="80"/>
        <v>0</v>
      </c>
      <c r="BF29" s="50"/>
      <c r="BG29" s="59">
        <v>96</v>
      </c>
      <c r="BH29" s="35">
        <f t="shared" si="114"/>
        <v>627612.92042774172</v>
      </c>
      <c r="BI29" s="79">
        <f t="shared" si="81"/>
        <v>60.250840361063204</v>
      </c>
      <c r="BJ29" s="42"/>
      <c r="BK29" s="123">
        <f>BG29</f>
        <v>96</v>
      </c>
      <c r="BL29" s="35">
        <f t="shared" si="115"/>
        <v>633889.04963201913</v>
      </c>
      <c r="BM29" s="79">
        <f t="shared" si="82"/>
        <v>60.853348764673839</v>
      </c>
      <c r="BN29" s="14"/>
      <c r="BO29" s="123">
        <f>BK29</f>
        <v>96</v>
      </c>
      <c r="BP29" s="35">
        <f t="shared" si="116"/>
        <v>640227.94012833934</v>
      </c>
      <c r="BQ29" s="79">
        <f t="shared" si="83"/>
        <v>61.461882252320571</v>
      </c>
      <c r="BR29" s="14"/>
      <c r="BS29" s="123">
        <f>BO29</f>
        <v>96</v>
      </c>
      <c r="BT29" s="35">
        <f t="shared" si="117"/>
        <v>646630.2195296227</v>
      </c>
      <c r="BU29" s="79">
        <f t="shared" si="84"/>
        <v>62.076501074843776</v>
      </c>
      <c r="BV29" s="14"/>
      <c r="BW29" s="123">
        <f>BS29</f>
        <v>96</v>
      </c>
      <c r="BX29" s="35">
        <f t="shared" si="118"/>
        <v>653096.52172491897</v>
      </c>
      <c r="BY29" s="79">
        <f t="shared" si="85"/>
        <v>62.697266085592226</v>
      </c>
      <c r="BZ29" s="50"/>
      <c r="CA29" s="59">
        <v>96</v>
      </c>
      <c r="CB29" s="35">
        <f t="shared" si="119"/>
        <v>659627.48694216821</v>
      </c>
      <c r="CC29" s="79">
        <f t="shared" si="86"/>
        <v>63.324238746448145</v>
      </c>
      <c r="CD29" s="42"/>
      <c r="CE29" s="123">
        <f>CA29</f>
        <v>96</v>
      </c>
      <c r="CF29" s="35">
        <f t="shared" si="120"/>
        <v>666223.76181158994</v>
      </c>
      <c r="CG29" s="79">
        <f t="shared" si="87"/>
        <v>63.957481133912637</v>
      </c>
      <c r="CH29" s="14"/>
      <c r="CI29" s="123">
        <f>CE29</f>
        <v>96</v>
      </c>
      <c r="CJ29" s="35">
        <f t="shared" si="121"/>
        <v>672885.9994297059</v>
      </c>
      <c r="CK29" s="79">
        <f t="shared" si="88"/>
        <v>64.597055945251768</v>
      </c>
      <c r="CL29" s="14"/>
      <c r="CM29" s="123">
        <f>CI29</f>
        <v>96</v>
      </c>
      <c r="CN29" s="35">
        <f t="shared" si="122"/>
        <v>679614.85942400293</v>
      </c>
      <c r="CO29" s="79">
        <f t="shared" si="89"/>
        <v>65.243026504704275</v>
      </c>
      <c r="CP29" s="14"/>
      <c r="CQ29" s="123">
        <f>CM29</f>
        <v>96</v>
      </c>
      <c r="CR29" s="35">
        <f t="shared" si="123"/>
        <v>686411.00801824301</v>
      </c>
      <c r="CS29" s="79">
        <f t="shared" si="90"/>
        <v>65.89545676975132</v>
      </c>
      <c r="CT29" s="50"/>
      <c r="CU29" s="59">
        <v>96</v>
      </c>
      <c r="CV29" s="35">
        <f t="shared" si="124"/>
        <v>693275.11809842545</v>
      </c>
      <c r="CW29" s="79">
        <f t="shared" si="91"/>
        <v>66.55441133744884</v>
      </c>
      <c r="CX29" s="42"/>
      <c r="CY29" s="123">
        <f>CU29</f>
        <v>96</v>
      </c>
      <c r="CZ29" s="35">
        <f t="shared" si="125"/>
        <v>700207.86927940976</v>
      </c>
      <c r="DA29" s="79">
        <f t="shared" si="92"/>
        <v>67.219955450823335</v>
      </c>
      <c r="DB29" s="14"/>
      <c r="DC29" s="123">
        <f>CY29</f>
        <v>96</v>
      </c>
      <c r="DD29" s="35">
        <f t="shared" si="126"/>
        <v>707209.94797220384</v>
      </c>
      <c r="DE29" s="79">
        <f t="shared" si="93"/>
        <v>67.892155005331574</v>
      </c>
      <c r="DF29" s="14"/>
      <c r="DG29" s="123">
        <f>DC29</f>
        <v>96</v>
      </c>
      <c r="DH29" s="35">
        <f t="shared" si="127"/>
        <v>714282.04745192593</v>
      </c>
      <c r="DI29" s="79">
        <f t="shared" si="94"/>
        <v>68.571076555384892</v>
      </c>
      <c r="DJ29" s="14"/>
      <c r="DK29" s="123">
        <f>DG29</f>
        <v>96</v>
      </c>
      <c r="DL29" s="35">
        <f t="shared" si="128"/>
        <v>721424.86792644521</v>
      </c>
      <c r="DM29" s="79">
        <f t="shared" si="95"/>
        <v>69.256787320938741</v>
      </c>
      <c r="DN29" s="50"/>
      <c r="DO29" s="59">
        <v>96</v>
      </c>
      <c r="DP29" s="35">
        <f t="shared" si="129"/>
        <v>728639.11660570966</v>
      </c>
      <c r="DQ29" s="79">
        <f t="shared" si="96"/>
        <v>69.949355194148126</v>
      </c>
      <c r="DR29" s="42"/>
      <c r="DS29" s="123">
        <f>DO29</f>
        <v>96</v>
      </c>
      <c r="DT29" s="35">
        <f t="shared" si="130"/>
        <v>735925.50777176674</v>
      </c>
      <c r="DU29" s="79">
        <f t="shared" si="97"/>
        <v>70.648848746089612</v>
      </c>
      <c r="DV29" s="14"/>
      <c r="DW29" s="123">
        <f>DS29</f>
        <v>96</v>
      </c>
      <c r="DX29" s="35">
        <f t="shared" si="131"/>
        <v>743284.76284948445</v>
      </c>
      <c r="DY29" s="79">
        <f t="shared" si="98"/>
        <v>71.3553372335505</v>
      </c>
      <c r="DZ29" s="14"/>
      <c r="EA29" s="123">
        <f>DW29</f>
        <v>96</v>
      </c>
      <c r="EB29" s="35">
        <f t="shared" si="132"/>
        <v>750717.61047797929</v>
      </c>
      <c r="EC29" s="79">
        <f t="shared" si="99"/>
        <v>72.068890605886011</v>
      </c>
      <c r="ED29" s="14"/>
      <c r="EE29" s="123">
        <f>EA29</f>
        <v>96</v>
      </c>
      <c r="EF29" s="35">
        <f t="shared" si="133"/>
        <v>758224.78658275912</v>
      </c>
      <c r="EG29" s="79">
        <f t="shared" si="100"/>
        <v>72.789579511944879</v>
      </c>
      <c r="EH29" s="50"/>
      <c r="EI29" s="59">
        <v>96</v>
      </c>
      <c r="EJ29" s="35">
        <f t="shared" si="134"/>
        <v>765807.03444858675</v>
      </c>
      <c r="EK29" s="79">
        <f t="shared" si="101"/>
        <v>73.517475307064331</v>
      </c>
      <c r="EL29" s="26"/>
    </row>
    <row r="30" spans="1:142" x14ac:dyDescent="0.35">
      <c r="A30" s="58" t="s">
        <v>246</v>
      </c>
      <c r="B30" s="56" t="s">
        <v>247</v>
      </c>
      <c r="C30" s="90">
        <f>'[1]Var ZP'!$L$37</f>
        <v>40</v>
      </c>
      <c r="D30" s="65">
        <v>546000</v>
      </c>
      <c r="E30" s="79">
        <f t="shared" si="34"/>
        <v>21.84</v>
      </c>
      <c r="F30" s="42"/>
      <c r="G30" s="123">
        <f>C30</f>
        <v>40</v>
      </c>
      <c r="H30" s="35">
        <f t="shared" si="135"/>
        <v>551460</v>
      </c>
      <c r="I30" s="79">
        <f t="shared" si="68"/>
        <v>22.058399999999999</v>
      </c>
      <c r="J30" s="14"/>
      <c r="K30" s="123">
        <f>G30</f>
        <v>40</v>
      </c>
      <c r="L30" s="35">
        <f t="shared" si="102"/>
        <v>556974.6</v>
      </c>
      <c r="M30" s="79">
        <f t="shared" si="103"/>
        <v>22.278984000000001</v>
      </c>
      <c r="N30" s="14"/>
      <c r="O30" s="123">
        <f>K30</f>
        <v>40</v>
      </c>
      <c r="P30" s="35">
        <f t="shared" si="104"/>
        <v>562544.34600000002</v>
      </c>
      <c r="Q30" s="79">
        <f t="shared" si="70"/>
        <v>22.501773839999998</v>
      </c>
      <c r="R30" s="50"/>
      <c r="S30" s="59">
        <f>'[1]Var ZP'!$M$37</f>
        <v>40</v>
      </c>
      <c r="T30" s="35">
        <f t="shared" si="105"/>
        <v>568169.78946</v>
      </c>
      <c r="U30" s="79">
        <f t="shared" si="71"/>
        <v>22.7267915784</v>
      </c>
      <c r="V30" s="42"/>
      <c r="W30" s="311">
        <v>40</v>
      </c>
      <c r="X30" s="200">
        <v>573851.48735459999</v>
      </c>
      <c r="Y30" s="197">
        <f t="shared" si="72"/>
        <v>22.954059494183998</v>
      </c>
      <c r="Z30" s="14"/>
      <c r="AA30" s="123">
        <f>W30</f>
        <v>40</v>
      </c>
      <c r="AB30" s="35">
        <f t="shared" si="106"/>
        <v>579590.00222814595</v>
      </c>
      <c r="AC30" s="79">
        <f t="shared" si="73"/>
        <v>23.183600089125839</v>
      </c>
      <c r="AD30" s="14"/>
      <c r="AE30" s="123">
        <f>AA30</f>
        <v>40</v>
      </c>
      <c r="AF30" s="35">
        <f t="shared" si="107"/>
        <v>585385.9022504274</v>
      </c>
      <c r="AG30" s="79">
        <f t="shared" si="74"/>
        <v>23.415436090017096</v>
      </c>
      <c r="AH30" s="14"/>
      <c r="AI30" s="123">
        <f>AE30</f>
        <v>40</v>
      </c>
      <c r="AJ30" s="35">
        <f t="shared" si="108"/>
        <v>591239.7612729317</v>
      </c>
      <c r="AK30" s="79">
        <f t="shared" si="75"/>
        <v>23.649590450917266</v>
      </c>
      <c r="AL30" s="50"/>
      <c r="AM30" s="59">
        <v>60</v>
      </c>
      <c r="AN30" s="35">
        <f t="shared" si="109"/>
        <v>597152.15888566105</v>
      </c>
      <c r="AO30" s="79">
        <f t="shared" si="76"/>
        <v>35.829129533139664</v>
      </c>
      <c r="AP30" s="42"/>
      <c r="AQ30" s="123">
        <f>AM30</f>
        <v>60</v>
      </c>
      <c r="AR30" s="35">
        <f t="shared" si="110"/>
        <v>603123.68047451763</v>
      </c>
      <c r="AS30" s="79">
        <f t="shared" si="77"/>
        <v>36.187420828471055</v>
      </c>
      <c r="AT30" s="14"/>
      <c r="AU30" s="123">
        <f>AQ30</f>
        <v>60</v>
      </c>
      <c r="AV30" s="35">
        <f t="shared" si="111"/>
        <v>609154.91727926279</v>
      </c>
      <c r="AW30" s="79">
        <f t="shared" si="78"/>
        <v>36.549295036755773</v>
      </c>
      <c r="AX30" s="14"/>
      <c r="AY30" s="123">
        <f>AU30</f>
        <v>60</v>
      </c>
      <c r="AZ30" s="35">
        <f t="shared" si="112"/>
        <v>615246.46645205538</v>
      </c>
      <c r="BA30" s="79">
        <f t="shared" si="79"/>
        <v>36.914787987123326</v>
      </c>
      <c r="BB30" s="14"/>
      <c r="BC30" s="123">
        <f>AY30</f>
        <v>60</v>
      </c>
      <c r="BD30" s="35">
        <f t="shared" si="113"/>
        <v>621398.93111657596</v>
      </c>
      <c r="BE30" s="79">
        <f t="shared" si="80"/>
        <v>37.283935866994561</v>
      </c>
      <c r="BF30" s="50"/>
      <c r="BG30" s="59">
        <v>85</v>
      </c>
      <c r="BH30" s="35">
        <f t="shared" si="114"/>
        <v>627612.92042774172</v>
      </c>
      <c r="BI30" s="79">
        <f t="shared" si="81"/>
        <v>53.347098236358043</v>
      </c>
      <c r="BJ30" s="42"/>
      <c r="BK30" s="123">
        <f>BG30</f>
        <v>85</v>
      </c>
      <c r="BL30" s="35">
        <f t="shared" si="115"/>
        <v>633889.04963201913</v>
      </c>
      <c r="BM30" s="79">
        <f t="shared" si="82"/>
        <v>53.880569218721625</v>
      </c>
      <c r="BN30" s="14"/>
      <c r="BO30" s="123">
        <f>BK30</f>
        <v>85</v>
      </c>
      <c r="BP30" s="35">
        <f t="shared" si="116"/>
        <v>640227.94012833934</v>
      </c>
      <c r="BQ30" s="79">
        <f t="shared" si="83"/>
        <v>54.419374910908843</v>
      </c>
      <c r="BR30" s="14"/>
      <c r="BS30" s="123">
        <f>BO30</f>
        <v>85</v>
      </c>
      <c r="BT30" s="35">
        <f t="shared" si="117"/>
        <v>646630.2195296227</v>
      </c>
      <c r="BU30" s="79">
        <f t="shared" si="84"/>
        <v>54.963568660017927</v>
      </c>
      <c r="BV30" s="14"/>
      <c r="BW30" s="123">
        <f>BS30</f>
        <v>85</v>
      </c>
      <c r="BX30" s="35">
        <f t="shared" si="118"/>
        <v>653096.52172491897</v>
      </c>
      <c r="BY30" s="79">
        <f t="shared" si="85"/>
        <v>55.513204346618117</v>
      </c>
      <c r="BZ30" s="50"/>
      <c r="CA30" s="59">
        <v>95</v>
      </c>
      <c r="CB30" s="35">
        <f t="shared" si="119"/>
        <v>659627.48694216821</v>
      </c>
      <c r="CC30" s="79">
        <f t="shared" si="86"/>
        <v>62.664611259505982</v>
      </c>
      <c r="CD30" s="42"/>
      <c r="CE30" s="123">
        <f>CA30</f>
        <v>95</v>
      </c>
      <c r="CF30" s="35">
        <f t="shared" si="120"/>
        <v>666223.76181158994</v>
      </c>
      <c r="CG30" s="79">
        <f t="shared" si="87"/>
        <v>63.291257372101043</v>
      </c>
      <c r="CH30" s="14"/>
      <c r="CI30" s="123">
        <f>CE30</f>
        <v>95</v>
      </c>
      <c r="CJ30" s="35">
        <f t="shared" si="121"/>
        <v>672885.9994297059</v>
      </c>
      <c r="CK30" s="79">
        <f t="shared" si="88"/>
        <v>63.924169945822058</v>
      </c>
      <c r="CL30" s="14"/>
      <c r="CM30" s="123">
        <f>CI30</f>
        <v>95</v>
      </c>
      <c r="CN30" s="35">
        <f t="shared" si="122"/>
        <v>679614.85942400293</v>
      </c>
      <c r="CO30" s="79">
        <f t="shared" si="89"/>
        <v>64.563411645280283</v>
      </c>
      <c r="CP30" s="14"/>
      <c r="CQ30" s="123">
        <f>CM30</f>
        <v>95</v>
      </c>
      <c r="CR30" s="35">
        <f t="shared" si="123"/>
        <v>686411.00801824301</v>
      </c>
      <c r="CS30" s="79">
        <f t="shared" si="90"/>
        <v>65.20904576173308</v>
      </c>
      <c r="CT30" s="50"/>
      <c r="CU30" s="59">
        <v>115</v>
      </c>
      <c r="CV30" s="35">
        <f t="shared" si="124"/>
        <v>693275.11809842545</v>
      </c>
      <c r="CW30" s="79">
        <f t="shared" si="91"/>
        <v>79.726638581318923</v>
      </c>
      <c r="CX30" s="42"/>
      <c r="CY30" s="123">
        <f>CU30</f>
        <v>115</v>
      </c>
      <c r="CZ30" s="35">
        <f t="shared" si="125"/>
        <v>700207.86927940976</v>
      </c>
      <c r="DA30" s="79">
        <f t="shared" si="92"/>
        <v>80.523904967132125</v>
      </c>
      <c r="DB30" s="14"/>
      <c r="DC30" s="123">
        <f>CY30</f>
        <v>115</v>
      </c>
      <c r="DD30" s="35">
        <f t="shared" si="126"/>
        <v>707209.94797220384</v>
      </c>
      <c r="DE30" s="79">
        <f t="shared" si="93"/>
        <v>81.32914401680344</v>
      </c>
      <c r="DF30" s="14"/>
      <c r="DG30" s="123">
        <f>DC30</f>
        <v>115</v>
      </c>
      <c r="DH30" s="35">
        <f t="shared" si="127"/>
        <v>714282.04745192593</v>
      </c>
      <c r="DI30" s="79">
        <f t="shared" si="94"/>
        <v>82.142435456971484</v>
      </c>
      <c r="DJ30" s="14"/>
      <c r="DK30" s="123">
        <f>DG30</f>
        <v>115</v>
      </c>
      <c r="DL30" s="35">
        <f t="shared" si="128"/>
        <v>721424.86792644521</v>
      </c>
      <c r="DM30" s="79">
        <f t="shared" si="95"/>
        <v>82.963859811541198</v>
      </c>
      <c r="DN30" s="50"/>
      <c r="DO30" s="59">
        <v>125</v>
      </c>
      <c r="DP30" s="35">
        <f t="shared" si="129"/>
        <v>728639.11660570966</v>
      </c>
      <c r="DQ30" s="79">
        <f t="shared" si="96"/>
        <v>91.079889575713707</v>
      </c>
      <c r="DR30" s="42"/>
      <c r="DS30" s="123">
        <f>DO30</f>
        <v>125</v>
      </c>
      <c r="DT30" s="35">
        <f t="shared" si="130"/>
        <v>735925.50777176674</v>
      </c>
      <c r="DU30" s="79">
        <f t="shared" si="97"/>
        <v>91.990688471470847</v>
      </c>
      <c r="DV30" s="14"/>
      <c r="DW30" s="123">
        <f>DS30</f>
        <v>125</v>
      </c>
      <c r="DX30" s="35">
        <f t="shared" si="131"/>
        <v>743284.76284948445</v>
      </c>
      <c r="DY30" s="79">
        <f t="shared" si="98"/>
        <v>92.910595356185553</v>
      </c>
      <c r="DZ30" s="14"/>
      <c r="EA30" s="123">
        <f>DW30</f>
        <v>125</v>
      </c>
      <c r="EB30" s="35">
        <f t="shared" si="132"/>
        <v>750717.61047797929</v>
      </c>
      <c r="EC30" s="79">
        <f t="shared" si="99"/>
        <v>93.839701309747412</v>
      </c>
      <c r="ED30" s="14"/>
      <c r="EE30" s="123">
        <f>EA30</f>
        <v>125</v>
      </c>
      <c r="EF30" s="35">
        <f t="shared" si="133"/>
        <v>758224.78658275912</v>
      </c>
      <c r="EG30" s="79">
        <f t="shared" si="100"/>
        <v>94.778098322844897</v>
      </c>
      <c r="EH30" s="50"/>
      <c r="EI30" s="59">
        <v>130</v>
      </c>
      <c r="EJ30" s="35">
        <f t="shared" si="134"/>
        <v>765807.03444858675</v>
      </c>
      <c r="EK30" s="79">
        <f t="shared" si="101"/>
        <v>99.554914478316277</v>
      </c>
      <c r="EL30" s="26"/>
    </row>
    <row r="31" spans="1:142" x14ac:dyDescent="0.35">
      <c r="A31" s="9" t="s">
        <v>52</v>
      </c>
      <c r="B31" s="10" t="s">
        <v>273</v>
      </c>
      <c r="C31" s="133">
        <f>'cena ZP'!I42</f>
        <v>7674</v>
      </c>
      <c r="D31" s="134">
        <v>356938</v>
      </c>
      <c r="E31" s="79">
        <f t="shared" si="34"/>
        <v>2739.1422120000002</v>
      </c>
      <c r="F31" s="42"/>
      <c r="G31" s="93">
        <f>'cena ZP'!J42</f>
        <v>7604.9340000000002</v>
      </c>
      <c r="H31" s="35">
        <f t="shared" si="135"/>
        <v>360507.38</v>
      </c>
      <c r="I31" s="79">
        <f t="shared" si="68"/>
        <v>2741.63483141292</v>
      </c>
      <c r="J31" s="14"/>
      <c r="K31" s="93">
        <f>'cena ZP'!K42</f>
        <v>7536.4895940000006</v>
      </c>
      <c r="L31" s="35">
        <f t="shared" si="102"/>
        <v>364112.45380000002</v>
      </c>
      <c r="M31" s="79">
        <f t="shared" si="103"/>
        <v>2744.1297191095059</v>
      </c>
      <c r="N31" s="14"/>
      <c r="O31" s="93">
        <f>'cena ZP'!L42</f>
        <v>7468.661187654001</v>
      </c>
      <c r="P31" s="35">
        <f t="shared" si="104"/>
        <v>367753.57833799999</v>
      </c>
      <c r="Q31" s="79">
        <f t="shared" si="70"/>
        <v>2746.6268771538957</v>
      </c>
      <c r="R31" s="50"/>
      <c r="S31" s="93">
        <f>'cena ZP'!M42</f>
        <v>7401.4432369651149</v>
      </c>
      <c r="T31" s="35">
        <f t="shared" si="105"/>
        <v>371431.11412137997</v>
      </c>
      <c r="U31" s="79">
        <f t="shared" si="71"/>
        <v>2749.1263076121054</v>
      </c>
      <c r="V31" s="42"/>
      <c r="W31" s="316">
        <f>'cena ZP'!N42</f>
        <v>7334.8302478324285</v>
      </c>
      <c r="X31" s="200">
        <v>375145.42526259378</v>
      </c>
      <c r="Y31" s="197">
        <f t="shared" si="72"/>
        <v>2751.6280125520325</v>
      </c>
      <c r="Z31" s="14"/>
      <c r="AA31" s="93">
        <f>'cena ZP'!O42</f>
        <v>7268.8167756019366</v>
      </c>
      <c r="AB31" s="35">
        <f t="shared" si="106"/>
        <v>378896.87951521971</v>
      </c>
      <c r="AC31" s="79">
        <f t="shared" si="73"/>
        <v>2754.1319940434546</v>
      </c>
      <c r="AD31" s="14"/>
      <c r="AE31" s="93">
        <f>'cena ZP'!P42</f>
        <v>7203.0339837827387</v>
      </c>
      <c r="AF31" s="35">
        <f t="shared" si="107"/>
        <v>382685.84831037192</v>
      </c>
      <c r="AG31" s="79">
        <f t="shared" si="74"/>
        <v>2756.4991704923355</v>
      </c>
      <c r="AH31" s="14"/>
      <c r="AI31" s="93">
        <f>'cena ZP'!Q42</f>
        <v>7134.8932822961542</v>
      </c>
      <c r="AJ31" s="35">
        <f t="shared" si="108"/>
        <v>386512.70679347566</v>
      </c>
      <c r="AK31" s="79">
        <f t="shared" si="75"/>
        <v>2757.7269152228728</v>
      </c>
      <c r="AL31" s="50"/>
      <c r="AM31" s="93">
        <f>'cena ZP'!R42</f>
        <v>7065.1140259952981</v>
      </c>
      <c r="AN31" s="35">
        <f t="shared" si="109"/>
        <v>390377.83386141044</v>
      </c>
      <c r="AO31" s="79">
        <f t="shared" si="76"/>
        <v>2758.0639094519133</v>
      </c>
      <c r="AP31" s="42"/>
      <c r="AQ31" s="93">
        <f>'cena ZP'!S42</f>
        <v>6993.827025473006</v>
      </c>
      <c r="AR31" s="35">
        <f t="shared" si="110"/>
        <v>394281.61220002454</v>
      </c>
      <c r="AS31" s="79">
        <f t="shared" si="77"/>
        <v>2757.5373950515991</v>
      </c>
      <c r="AT31" s="14"/>
      <c r="AU31" s="93">
        <f>'cena ZP'!T42</f>
        <v>6921.0212861378322</v>
      </c>
      <c r="AV31" s="35">
        <f t="shared" si="111"/>
        <v>398224.42832202476</v>
      </c>
      <c r="AW31" s="79">
        <f t="shared" si="78"/>
        <v>2756.1197450768027</v>
      </c>
      <c r="AX31" s="14"/>
      <c r="AY31" s="93">
        <f>'cena ZP'!U42</f>
        <v>6846.8279379504347</v>
      </c>
      <c r="AZ31" s="35">
        <f t="shared" si="112"/>
        <v>402206.67260524502</v>
      </c>
      <c r="BA31" s="79">
        <f t="shared" si="79"/>
        <v>2753.839882823675</v>
      </c>
      <c r="BB31" s="14"/>
      <c r="BC31" s="93">
        <f>'cena ZP'!V42</f>
        <v>6771.2389575154621</v>
      </c>
      <c r="BD31" s="35">
        <f t="shared" si="113"/>
        <v>406228.73933129746</v>
      </c>
      <c r="BE31" s="79">
        <f t="shared" si="80"/>
        <v>2750.6718654224746</v>
      </c>
      <c r="BF31" s="50"/>
      <c r="BG31" s="93">
        <f>'cena ZP'!W42</f>
        <v>6694.3853953476619</v>
      </c>
      <c r="BH31" s="35">
        <f t="shared" si="114"/>
        <v>410291.02672461042</v>
      </c>
      <c r="BI31" s="79">
        <f t="shared" si="81"/>
        <v>2746.646257147429</v>
      </c>
      <c r="BJ31" s="42"/>
      <c r="BK31" s="93">
        <f>'cena ZP'!X42</f>
        <v>6616.3288616379077</v>
      </c>
      <c r="BL31" s="35">
        <f t="shared" si="115"/>
        <v>414393.93699185655</v>
      </c>
      <c r="BM31" s="79">
        <f t="shared" si="82"/>
        <v>2741.766565406981</v>
      </c>
      <c r="BN31" s="14"/>
      <c r="BO31" s="93">
        <f>'cena ZP'!Y42</f>
        <v>6537.0652418754853</v>
      </c>
      <c r="BP31" s="35">
        <f t="shared" si="116"/>
        <v>418537.8763617751</v>
      </c>
      <c r="BQ31" s="79">
        <f t="shared" si="83"/>
        <v>2736.0094039729397</v>
      </c>
      <c r="BR31" s="14"/>
      <c r="BS31" s="93">
        <f>'cena ZP'!Z42</f>
        <v>6456.7247100528357</v>
      </c>
      <c r="BT31" s="35">
        <f t="shared" si="117"/>
        <v>422723.25512539287</v>
      </c>
      <c r="BU31" s="79">
        <f t="shared" si="84"/>
        <v>2729.407686882093</v>
      </c>
      <c r="BV31" s="14"/>
      <c r="BW31" s="93">
        <f>'cena ZP'!AA42</f>
        <v>6375.3054114590695</v>
      </c>
      <c r="BX31" s="35">
        <f t="shared" si="118"/>
        <v>426950.48767664679</v>
      </c>
      <c r="BY31" s="79">
        <f t="shared" si="85"/>
        <v>2721.9397545100151</v>
      </c>
      <c r="BZ31" s="50"/>
      <c r="CA31" s="93">
        <f>'cena ZP'!AB42</f>
        <v>6292.9364655430181</v>
      </c>
      <c r="CB31" s="35">
        <f t="shared" si="119"/>
        <v>431219.99255341326</v>
      </c>
      <c r="CC31" s="79">
        <f t="shared" si="86"/>
        <v>2713.640015810563</v>
      </c>
      <c r="CD31" s="42"/>
      <c r="CE31" s="93">
        <f>'cena ZP'!AC42</f>
        <v>6209.6179867392284</v>
      </c>
      <c r="CF31" s="35">
        <f t="shared" si="120"/>
        <v>435532.1924789474</v>
      </c>
      <c r="CG31" s="79">
        <f t="shared" si="87"/>
        <v>2704.4885362212435</v>
      </c>
      <c r="CH31" s="14"/>
      <c r="CI31" s="93">
        <f>'cena ZP'!AD42</f>
        <v>6124.8567012202384</v>
      </c>
      <c r="CJ31" s="35">
        <f t="shared" si="121"/>
        <v>439887.51440373686</v>
      </c>
      <c r="CK31" s="79">
        <f t="shared" si="88"/>
        <v>2694.2479903788417</v>
      </c>
      <c r="CL31" s="14"/>
      <c r="CM31" s="93">
        <f>'cena ZP'!AE42</f>
        <v>6038.3737245990087</v>
      </c>
      <c r="CN31" s="35">
        <f t="shared" si="122"/>
        <v>444286.38954777422</v>
      </c>
      <c r="CO31" s="79">
        <f t="shared" si="89"/>
        <v>2682.7672608422395</v>
      </c>
      <c r="CP31" s="14"/>
      <c r="CQ31" s="93">
        <f>'cena ZP'!AF42</f>
        <v>5950.2738519571094</v>
      </c>
      <c r="CR31" s="35">
        <f t="shared" si="123"/>
        <v>448729.25344325195</v>
      </c>
      <c r="CS31" s="79">
        <f t="shared" si="90"/>
        <v>2670.061943371617</v>
      </c>
      <c r="CT31" s="50"/>
      <c r="CU31" s="93">
        <f>'cena ZP'!AG42</f>
        <v>5860.6032250081162</v>
      </c>
      <c r="CV31" s="35">
        <f t="shared" si="124"/>
        <v>453216.54597768449</v>
      </c>
      <c r="CW31" s="79">
        <f t="shared" si="91"/>
        <v>2656.1223509838569</v>
      </c>
      <c r="CX31" s="42"/>
      <c r="CY31" s="93">
        <f>'cena ZP'!AH42</f>
        <v>5769.5294508914903</v>
      </c>
      <c r="CZ31" s="35">
        <f t="shared" si="125"/>
        <v>457748.71143746132</v>
      </c>
      <c r="DA31" s="79">
        <f t="shared" si="92"/>
        <v>2640.9946717460634</v>
      </c>
      <c r="DB31" s="14"/>
      <c r="DC31" s="93">
        <f>'cena ZP'!AI42</f>
        <v>5677.101589088209</v>
      </c>
      <c r="DD31" s="35">
        <f t="shared" si="126"/>
        <v>462326.19855183596</v>
      </c>
      <c r="DE31" s="79">
        <f t="shared" si="93"/>
        <v>2624.6727964757388</v>
      </c>
      <c r="DF31" s="14"/>
      <c r="DG31" s="93">
        <f>'cena ZP'!AJ42</f>
        <v>5583.4861838841443</v>
      </c>
      <c r="DH31" s="35">
        <f t="shared" si="127"/>
        <v>466949.46053735435</v>
      </c>
      <c r="DI31" s="79">
        <f t="shared" si="94"/>
        <v>2607.2058614824723</v>
      </c>
      <c r="DJ31" s="14"/>
      <c r="DK31" s="93">
        <f>'cena ZP'!AK42</f>
        <v>5488.7902582054694</v>
      </c>
      <c r="DL31" s="35">
        <f t="shared" si="128"/>
        <v>471618.95514272788</v>
      </c>
      <c r="DM31" s="79">
        <f t="shared" si="95"/>
        <v>2588.6175265724469</v>
      </c>
      <c r="DN31" s="50"/>
      <c r="DO31" s="93">
        <f>'cena ZP'!AL42</f>
        <v>5393.0657561023663</v>
      </c>
      <c r="DP31" s="35">
        <f t="shared" si="129"/>
        <v>476335.14469415514</v>
      </c>
      <c r="DQ31" s="79">
        <f t="shared" si="96"/>
        <v>2568.9067572781137</v>
      </c>
      <c r="DR31" s="42"/>
      <c r="DS31" s="93">
        <f>'cena ZP'!AM42</f>
        <v>5296.098433807646</v>
      </c>
      <c r="DT31" s="35">
        <f t="shared" si="130"/>
        <v>481098.49614109669</v>
      </c>
      <c r="DU31" s="79">
        <f t="shared" si="97"/>
        <v>2547.9449919200761</v>
      </c>
      <c r="DV31" s="14"/>
      <c r="DW31" s="93">
        <f>'cena ZP'!AN42</f>
        <v>5197.9617298291905</v>
      </c>
      <c r="DX31" s="35">
        <f t="shared" si="131"/>
        <v>485909.48110250768</v>
      </c>
      <c r="DY31" s="79">
        <f t="shared" si="98"/>
        <v>2525.7388869319952</v>
      </c>
      <c r="DZ31" s="14"/>
      <c r="EA31" s="93">
        <f>'cena ZP'!AO42</f>
        <v>5098.8365996413477</v>
      </c>
      <c r="EB31" s="35">
        <f t="shared" si="132"/>
        <v>490768.57591353275</v>
      </c>
      <c r="EC31" s="79">
        <f t="shared" si="99"/>
        <v>2502.3487768217842</v>
      </c>
      <c r="ED31" s="14"/>
      <c r="EE31" s="93">
        <f>'cena ZP'!AP42</f>
        <v>4998.848413922381</v>
      </c>
      <c r="EF31" s="35">
        <f t="shared" si="133"/>
        <v>495676.2616726681</v>
      </c>
      <c r="EG31" s="79">
        <f t="shared" si="100"/>
        <v>2477.8104944813917</v>
      </c>
      <c r="EH31" s="50"/>
      <c r="EI31" s="93">
        <f>'cena ZP'!AQ42</f>
        <v>4898.0716298977059</v>
      </c>
      <c r="EJ31" s="35">
        <f t="shared" si="134"/>
        <v>500633.02428939479</v>
      </c>
      <c r="EK31" s="79">
        <f t="shared" si="101"/>
        <v>2452.1364132617737</v>
      </c>
      <c r="EL31" s="26"/>
    </row>
    <row r="32" spans="1:142" x14ac:dyDescent="0.35">
      <c r="A32" s="9" t="s">
        <v>53</v>
      </c>
      <c r="B32" s="10" t="s">
        <v>108</v>
      </c>
      <c r="C32" s="133">
        <f>'cena EL'!H77</f>
        <v>6781.4448840000005</v>
      </c>
      <c r="D32" s="13">
        <f>1000000*E32/C32</f>
        <v>863101.19558863144</v>
      </c>
      <c r="E32" s="79">
        <f>E33+E34+E35+E36+E37+E38+E39+E40+E41</f>
        <v>5853.0731871988082</v>
      </c>
      <c r="F32" s="42"/>
      <c r="G32" s="120">
        <f>'cena EL'!I77</f>
        <v>6885.5690482211239</v>
      </c>
      <c r="H32" s="35">
        <f t="shared" si="135"/>
        <v>871732.2075445177</v>
      </c>
      <c r="I32" s="79">
        <f t="shared" si="68"/>
        <v>6002.3723066060038</v>
      </c>
      <c r="J32" s="14"/>
      <c r="K32" s="120">
        <f>'cena EL'!J77</f>
        <v>6991.2919634105438</v>
      </c>
      <c r="L32" s="35">
        <f t="shared" si="102"/>
        <v>880449.52961996291</v>
      </c>
      <c r="M32" s="79">
        <f t="shared" si="103"/>
        <v>6155.4797206206395</v>
      </c>
      <c r="N32" s="14"/>
      <c r="O32" s="120">
        <f>'cena EL'!K77</f>
        <v>7098.638177229006</v>
      </c>
      <c r="P32" s="35">
        <f t="shared" si="104"/>
        <v>889254.0249161626</v>
      </c>
      <c r="Q32" s="79">
        <f t="shared" si="70"/>
        <v>6312.4925705244259</v>
      </c>
      <c r="R32" s="50"/>
      <c r="S32" s="120">
        <f>'cena EL'!L77</f>
        <v>7207.6326142487687</v>
      </c>
      <c r="T32" s="35">
        <f t="shared" si="105"/>
        <v>898146.56516532425</v>
      </c>
      <c r="U32" s="79">
        <f t="shared" si="71"/>
        <v>6473.5104754610975</v>
      </c>
      <c r="V32" s="42"/>
      <c r="W32" s="314">
        <f>'cena EL'!M77</f>
        <v>7318.3005817408075</v>
      </c>
      <c r="X32" s="200">
        <v>907128.03081697749</v>
      </c>
      <c r="Y32" s="197">
        <f t="shared" si="72"/>
        <v>6638.635595641279</v>
      </c>
      <c r="Z32" s="14"/>
      <c r="AA32" s="120">
        <f>'cena EL'!N77</f>
        <v>7430.6677755508754</v>
      </c>
      <c r="AB32" s="35">
        <f t="shared" si="106"/>
        <v>916199.31112514727</v>
      </c>
      <c r="AC32" s="79">
        <f t="shared" si="73"/>
        <v>6807.9726971595419</v>
      </c>
      <c r="AD32" s="14"/>
      <c r="AE32" s="120">
        <f>'cena EL'!O77</f>
        <v>7544.7602860657871</v>
      </c>
      <c r="AF32" s="35">
        <f t="shared" si="107"/>
        <v>925361.30423639878</v>
      </c>
      <c r="AG32" s="79">
        <f t="shared" si="74"/>
        <v>6981.6292184648219</v>
      </c>
      <c r="AH32" s="14"/>
      <c r="AI32" s="120">
        <f>'cena EL'!P77</f>
        <v>7660.6046042713115</v>
      </c>
      <c r="AJ32" s="35">
        <f t="shared" si="108"/>
        <v>934614.91727876279</v>
      </c>
      <c r="AK32" s="79">
        <f t="shared" si="75"/>
        <v>7159.7153385263418</v>
      </c>
      <c r="AL32" s="50"/>
      <c r="AM32" s="120">
        <f>'cena EL'!Q77</f>
        <v>7778.2276279030757</v>
      </c>
      <c r="AN32" s="35">
        <f t="shared" si="109"/>
        <v>943961.06645155046</v>
      </c>
      <c r="AO32" s="79">
        <f t="shared" si="76"/>
        <v>7342.3440467383016</v>
      </c>
      <c r="AP32" s="42"/>
      <c r="AQ32" s="120">
        <f>'cena EL'!R77</f>
        <v>7801.562310786785</v>
      </c>
      <c r="AR32" s="35">
        <f t="shared" si="110"/>
        <v>953400.67711606598</v>
      </c>
      <c r="AS32" s="79">
        <f t="shared" si="77"/>
        <v>7438.0147896673016</v>
      </c>
      <c r="AT32" s="14"/>
      <c r="AU32" s="120">
        <f>'cena EL'!S77</f>
        <v>7824.9669977191452</v>
      </c>
      <c r="AV32" s="35">
        <f t="shared" si="111"/>
        <v>962934.68388722662</v>
      </c>
      <c r="AW32" s="79">
        <f t="shared" si="78"/>
        <v>7534.9321223766665</v>
      </c>
      <c r="AX32" s="14"/>
      <c r="AY32" s="120">
        <f>'cena EL'!T77</f>
        <v>7848.4418987123026</v>
      </c>
      <c r="AZ32" s="35">
        <f t="shared" si="112"/>
        <v>972564.03072609892</v>
      </c>
      <c r="BA32" s="79">
        <f t="shared" si="79"/>
        <v>7633.1122879312343</v>
      </c>
      <c r="BB32" s="14"/>
      <c r="BC32" s="120">
        <f>'cena EL'!U77</f>
        <v>7871.9872244084399</v>
      </c>
      <c r="BD32" s="35">
        <f t="shared" si="113"/>
        <v>982289.67103335995</v>
      </c>
      <c r="BE32" s="79">
        <f t="shared" si="80"/>
        <v>7732.5717410429779</v>
      </c>
      <c r="BF32" s="50"/>
      <c r="BG32" s="120">
        <f>'cena EL'!V77</f>
        <v>7895.6031860816656</v>
      </c>
      <c r="BH32" s="35">
        <f t="shared" si="114"/>
        <v>992112.56774369359</v>
      </c>
      <c r="BI32" s="79">
        <f t="shared" si="81"/>
        <v>7833.3271508287698</v>
      </c>
      <c r="BJ32" s="42"/>
      <c r="BK32" s="120">
        <f>'cena EL'!W77</f>
        <v>7919.2899956399106</v>
      </c>
      <c r="BL32" s="35">
        <f t="shared" si="115"/>
        <v>1002033.6934211305</v>
      </c>
      <c r="BM32" s="79">
        <f t="shared" si="82"/>
        <v>7935.3954036040686</v>
      </c>
      <c r="BN32" s="14"/>
      <c r="BO32" s="120">
        <f>'cena EL'!X77</f>
        <v>7943.0478656268306</v>
      </c>
      <c r="BP32" s="35">
        <f t="shared" si="116"/>
        <v>1012054.0303553418</v>
      </c>
      <c r="BQ32" s="79">
        <f t="shared" si="83"/>
        <v>8038.79360571303</v>
      </c>
      <c r="BR32" s="14"/>
      <c r="BS32" s="120">
        <f>'cena EL'!Y77</f>
        <v>7966.877009223711</v>
      </c>
      <c r="BT32" s="35">
        <f t="shared" si="117"/>
        <v>1022174.5706588953</v>
      </c>
      <c r="BU32" s="79">
        <f t="shared" si="84"/>
        <v>8143.5390863954708</v>
      </c>
      <c r="BV32" s="14"/>
      <c r="BW32" s="120">
        <f>'cena EL'!Z77</f>
        <v>7990.7776402513819</v>
      </c>
      <c r="BX32" s="35">
        <f t="shared" si="118"/>
        <v>1032396.3163654843</v>
      </c>
      <c r="BY32" s="79">
        <f t="shared" si="85"/>
        <v>8249.6494006912035</v>
      </c>
      <c r="BZ32" s="50"/>
      <c r="CA32" s="120">
        <f>'cena EL'!AA77</f>
        <v>8014.7499731721364</v>
      </c>
      <c r="CB32" s="35">
        <f t="shared" si="119"/>
        <v>1042720.2795291392</v>
      </c>
      <c r="CC32" s="79">
        <f t="shared" si="86"/>
        <v>8357.142332382211</v>
      </c>
      <c r="CD32" s="42"/>
      <c r="CE32" s="120">
        <f>'cena EL'!AB77</f>
        <v>8038.7942230916524</v>
      </c>
      <c r="CF32" s="35">
        <f t="shared" si="120"/>
        <v>1053147.4823244305</v>
      </c>
      <c r="CG32" s="79">
        <f t="shared" si="87"/>
        <v>8466.0358969731496</v>
      </c>
      <c r="CH32" s="14"/>
      <c r="CI32" s="120">
        <f>'cena EL'!AC77</f>
        <v>8062.910605760927</v>
      </c>
      <c r="CJ32" s="35">
        <f t="shared" si="121"/>
        <v>1063678.9571476749</v>
      </c>
      <c r="CK32" s="79">
        <f t="shared" si="88"/>
        <v>8576.3483447107101</v>
      </c>
      <c r="CL32" s="14"/>
      <c r="CM32" s="120">
        <f>'cena EL'!AD77</f>
        <v>8087.09933757821</v>
      </c>
      <c r="CN32" s="35">
        <f t="shared" si="122"/>
        <v>1074315.7467191517</v>
      </c>
      <c r="CO32" s="79">
        <f t="shared" si="89"/>
        <v>8688.0981636422912</v>
      </c>
      <c r="CP32" s="14"/>
      <c r="CQ32" s="120">
        <f>'cena EL'!AE77</f>
        <v>8111.3606355909442</v>
      </c>
      <c r="CR32" s="35">
        <f t="shared" si="123"/>
        <v>1085058.9041863433</v>
      </c>
      <c r="CS32" s="79">
        <f t="shared" si="90"/>
        <v>8801.3040827145524</v>
      </c>
      <c r="CT32" s="50"/>
      <c r="CU32" s="120">
        <f>'cena EL'!AF77</f>
        <v>8135.6947174977167</v>
      </c>
      <c r="CV32" s="35">
        <f t="shared" si="124"/>
        <v>1095909.4932282066</v>
      </c>
      <c r="CW32" s="79">
        <f t="shared" si="91"/>
        <v>8915.9850749123216</v>
      </c>
      <c r="CX32" s="42"/>
      <c r="CY32" s="120">
        <f>'cena EL'!AG77</f>
        <v>8160.1018016502103</v>
      </c>
      <c r="CZ32" s="35">
        <f t="shared" si="125"/>
        <v>1106868.5881604888</v>
      </c>
      <c r="DA32" s="79">
        <f t="shared" si="92"/>
        <v>9032.1603604384291</v>
      </c>
      <c r="DB32" s="14"/>
      <c r="DC32" s="120">
        <f>'cena EL'!AH77</f>
        <v>8184.582107055161</v>
      </c>
      <c r="DD32" s="35">
        <f t="shared" si="126"/>
        <v>1117937.2740420937</v>
      </c>
      <c r="DE32" s="79">
        <f t="shared" si="93"/>
        <v>9149.8494099349427</v>
      </c>
      <c r="DF32" s="14"/>
      <c r="DG32" s="120">
        <f>'cena EL'!AI77</f>
        <v>8209.1358533763268</v>
      </c>
      <c r="DH32" s="35">
        <f t="shared" si="127"/>
        <v>1129116.6467825146</v>
      </c>
      <c r="DI32" s="79">
        <f t="shared" si="94"/>
        <v>9269.0719477463954</v>
      </c>
      <c r="DJ32" s="14"/>
      <c r="DK32" s="120">
        <f>'cena EL'!AJ77</f>
        <v>8233.7632609364555</v>
      </c>
      <c r="DL32" s="35">
        <f t="shared" si="128"/>
        <v>1140407.8132503398</v>
      </c>
      <c r="DM32" s="79">
        <f t="shared" si="95"/>
        <v>9389.8479552255303</v>
      </c>
      <c r="DN32" s="50"/>
      <c r="DO32" s="120">
        <f>'cena EL'!AK77</f>
        <v>8258.4645507192654</v>
      </c>
      <c r="DP32" s="35">
        <f t="shared" si="129"/>
        <v>1151811.8913828433</v>
      </c>
      <c r="DQ32" s="79">
        <f t="shared" si="96"/>
        <v>9512.1976740821192</v>
      </c>
      <c r="DR32" s="42"/>
      <c r="DS32" s="120">
        <f>'cena EL'!AL77</f>
        <v>8283.2399443714239</v>
      </c>
      <c r="DT32" s="35">
        <f t="shared" si="130"/>
        <v>1163330.0102966717</v>
      </c>
      <c r="DU32" s="79">
        <f t="shared" si="97"/>
        <v>9636.14160977541</v>
      </c>
      <c r="DV32" s="14"/>
      <c r="DW32" s="120">
        <f>'cena EL'!AM77</f>
        <v>8308.0896642045391</v>
      </c>
      <c r="DX32" s="35">
        <f t="shared" si="131"/>
        <v>1174963.3103996385</v>
      </c>
      <c r="DY32" s="79">
        <f t="shared" si="98"/>
        <v>9761.7005349507872</v>
      </c>
      <c r="DZ32" s="14"/>
      <c r="EA32" s="120">
        <f>'cena EL'!AN77</f>
        <v>8333.0139331971532</v>
      </c>
      <c r="EB32" s="35">
        <f t="shared" si="132"/>
        <v>1186712.9435036348</v>
      </c>
      <c r="EC32" s="79">
        <f t="shared" si="99"/>
        <v>9888.8954929211941</v>
      </c>
      <c r="ED32" s="14"/>
      <c r="EE32" s="120">
        <f>'cena EL'!AO77</f>
        <v>8358.0129749967455</v>
      </c>
      <c r="EF32" s="35">
        <f t="shared" si="133"/>
        <v>1198580.0729386711</v>
      </c>
      <c r="EG32" s="79">
        <f t="shared" si="100"/>
        <v>10017.747801193958</v>
      </c>
      <c r="EH32" s="50"/>
      <c r="EI32" s="120">
        <f>'cena EL'!AP77</f>
        <v>8383.087013921735</v>
      </c>
      <c r="EJ32" s="35">
        <f t="shared" si="134"/>
        <v>1210565.8736680578</v>
      </c>
      <c r="EK32" s="79">
        <f t="shared" si="101"/>
        <v>10148.279055043517</v>
      </c>
      <c r="EL32" s="26"/>
    </row>
    <row r="33" spans="1:144" x14ac:dyDescent="0.35">
      <c r="A33" s="58" t="s">
        <v>54</v>
      </c>
      <c r="B33" s="55" t="s">
        <v>11</v>
      </c>
      <c r="C33" s="90">
        <f>C32-C34-C35-C36-C37-C38-C39-C40-C41</f>
        <v>5313.3165720000015</v>
      </c>
      <c r="D33" s="65">
        <v>884062</v>
      </c>
      <c r="E33" s="79">
        <f t="shared" si="34"/>
        <v>4697.3012752754648</v>
      </c>
      <c r="F33" s="42"/>
      <c r="G33" s="59">
        <f>G32-G34-G35-G36-G37-G38-G39-G40-G41</f>
        <v>5402.6207362211244</v>
      </c>
      <c r="H33" s="35">
        <f t="shared" si="135"/>
        <v>892902.62</v>
      </c>
      <c r="I33" s="79">
        <f t="shared" si="68"/>
        <v>4824.0142102381706</v>
      </c>
      <c r="J33" s="14"/>
      <c r="K33" s="59">
        <f>K32-K34-K35-K36-K37-K38-K39-K40-K41</f>
        <v>5493.5236514105436</v>
      </c>
      <c r="L33" s="35">
        <f t="shared" si="102"/>
        <v>901831.64619999996</v>
      </c>
      <c r="M33" s="79">
        <f t="shared" si="103"/>
        <v>4954.2334779902048</v>
      </c>
      <c r="N33" s="14"/>
      <c r="O33" s="59">
        <f>O32-O34-O35-O36-O37-O38-O39-O40-O41</f>
        <v>5586.0498652290071</v>
      </c>
      <c r="P33" s="35">
        <f t="shared" si="104"/>
        <v>910849.96266199998</v>
      </c>
      <c r="Q33" s="79">
        <f t="shared" si="70"/>
        <v>5088.0533111719114</v>
      </c>
      <c r="R33" s="50"/>
      <c r="S33" s="59">
        <f>S32-S34-S35-S36-S37-S38-S39-S40-S41</f>
        <v>5417.6829128841846</v>
      </c>
      <c r="T33" s="35">
        <f t="shared" si="105"/>
        <v>919958.46228861995</v>
      </c>
      <c r="U33" s="79">
        <f t="shared" si="71"/>
        <v>4984.0432417042657</v>
      </c>
      <c r="V33" s="42"/>
      <c r="W33" s="316">
        <f>W32-W34-W35-W36-W37-W38-W39-W40-W41</f>
        <v>5499.9508803762237</v>
      </c>
      <c r="X33" s="200">
        <v>929158.04691150622</v>
      </c>
      <c r="Y33" s="197">
        <f t="shared" si="72"/>
        <v>5110.3236181195907</v>
      </c>
      <c r="Z33" s="14"/>
      <c r="AA33" s="59">
        <f>AA32-AA34-AA35-AA36-AA37-AA38-AA39-AA40-AA41</f>
        <v>5583.9180741862911</v>
      </c>
      <c r="AB33" s="35">
        <f t="shared" si="106"/>
        <v>938449.62738062127</v>
      </c>
      <c r="AC33" s="79">
        <f t="shared" si="73"/>
        <v>5240.225836044041</v>
      </c>
      <c r="AD33" s="14"/>
      <c r="AE33" s="59">
        <f>AE32-AE34-AE35-AE36-AE37-AE38-AE39-AE40-AE41</f>
        <v>5669.6105847012032</v>
      </c>
      <c r="AF33" s="35">
        <f t="shared" si="107"/>
        <v>947834.12365442747</v>
      </c>
      <c r="AG33" s="79">
        <f t="shared" si="74"/>
        <v>5373.8503800121307</v>
      </c>
      <c r="AH33" s="14"/>
      <c r="AI33" s="59">
        <f>AI32-AI34-AI35-AI36-AI37-AI38-AI39-AI40-AI41</f>
        <v>5757.054902906727</v>
      </c>
      <c r="AJ33" s="35">
        <f t="shared" si="108"/>
        <v>957312.46489097178</v>
      </c>
      <c r="AK33" s="79">
        <f t="shared" si="75"/>
        <v>5511.3004196142929</v>
      </c>
      <c r="AL33" s="50"/>
      <c r="AM33" s="59">
        <f>AM32-AM34-AM35-AM36-AM37-AM38-AM39-AM40-AM41</f>
        <v>5933.5841427634668</v>
      </c>
      <c r="AN33" s="35">
        <f t="shared" si="109"/>
        <v>966885.58953988156</v>
      </c>
      <c r="AO33" s="79">
        <f t="shared" si="76"/>
        <v>5737.0970019603474</v>
      </c>
      <c r="AP33" s="42"/>
      <c r="AQ33" s="59">
        <f>AQ32-AQ34-AQ35-AQ36-AQ37-AQ38-AQ39-AQ40-AQ41</f>
        <v>6277.9188256471762</v>
      </c>
      <c r="AR33" s="35">
        <f t="shared" si="110"/>
        <v>976554.44543528033</v>
      </c>
      <c r="AS33" s="79">
        <f t="shared" si="77"/>
        <v>6130.7295372675844</v>
      </c>
      <c r="AT33" s="14"/>
      <c r="AU33" s="59">
        <f>AU32-AU34-AU35-AU36-AU37-AU38-AU39-AU40-AU41</f>
        <v>6300.3235125795354</v>
      </c>
      <c r="AV33" s="35">
        <f t="shared" si="111"/>
        <v>986319.98988963314</v>
      </c>
      <c r="AW33" s="79">
        <f t="shared" si="78"/>
        <v>6214.135023228866</v>
      </c>
      <c r="AX33" s="14"/>
      <c r="AY33" s="59">
        <f>AY32-AY34-AY35-AY36-AY37-AY38-AY39-AY40-AY41</f>
        <v>6322.7984135726938</v>
      </c>
      <c r="AZ33" s="35">
        <f t="shared" si="112"/>
        <v>996183.18978852953</v>
      </c>
      <c r="BA33" s="79">
        <f t="shared" si="79"/>
        <v>6298.6654920227002</v>
      </c>
      <c r="BB33" s="14"/>
      <c r="BC33" s="59">
        <f>BC32-BC34-BC35-BC36-BC37-BC38-BC39-BC40-BC41</f>
        <v>6345.3437392688311</v>
      </c>
      <c r="BD33" s="35">
        <f t="shared" si="113"/>
        <v>1006145.0216864148</v>
      </c>
      <c r="BE33" s="79">
        <f t="shared" si="80"/>
        <v>6384.3360141543953</v>
      </c>
      <c r="BF33" s="50"/>
      <c r="BG33" s="59">
        <f>BG32-BG34-BG35-BG36-BG37-BG38-BG39-BG40-BG41</f>
        <v>5953.6471821782252</v>
      </c>
      <c r="BH33" s="35">
        <f t="shared" si="114"/>
        <v>1016206.471903279</v>
      </c>
      <c r="BI33" s="79">
        <f t="shared" si="81"/>
        <v>6050.1347979582333</v>
      </c>
      <c r="BJ33" s="42"/>
      <c r="BK33" s="59">
        <f>BK32-BK34-BK35-BK36-BK37-BK38-BK39-BK40-BK41</f>
        <v>5964.5339917364699</v>
      </c>
      <c r="BL33" s="35">
        <f t="shared" si="115"/>
        <v>1026368.5366223118</v>
      </c>
      <c r="BM33" s="79">
        <f t="shared" si="82"/>
        <v>6121.8100247325965</v>
      </c>
      <c r="BN33" s="14"/>
      <c r="BO33" s="59">
        <f>BO32-BO34-BO35-BO36-BO37-BO38-BO39-BO40-BO41</f>
        <v>5975.4918617233898</v>
      </c>
      <c r="BP33" s="35">
        <f t="shared" si="116"/>
        <v>1036632.2219885349</v>
      </c>
      <c r="BQ33" s="79">
        <f t="shared" si="83"/>
        <v>6194.3874060927246</v>
      </c>
      <c r="BR33" s="14"/>
      <c r="BS33" s="59">
        <f>BS32-BS34-BS35-BS36-BS37-BS38-BS39-BS40-BS41</f>
        <v>5986.5210053202709</v>
      </c>
      <c r="BT33" s="35">
        <f t="shared" si="117"/>
        <v>1046998.5442084202</v>
      </c>
      <c r="BU33" s="79">
        <f t="shared" si="84"/>
        <v>6267.8787774434522</v>
      </c>
      <c r="BV33" s="14"/>
      <c r="BW33" s="59">
        <f>BW32-BW34-BW35-BW36-BW37-BW38-BW39-BW40-BW41</f>
        <v>5997.6216363479416</v>
      </c>
      <c r="BX33" s="35">
        <f t="shared" si="118"/>
        <v>1057468.5296505045</v>
      </c>
      <c r="BY33" s="79">
        <f t="shared" si="85"/>
        <v>6342.2961331889101</v>
      </c>
      <c r="BZ33" s="50"/>
      <c r="CA33" s="59">
        <f>CA32-CA34-CA35-CA36-CA37-CA38-CA39-CA40-CA41</f>
        <v>6000.9402812686958</v>
      </c>
      <c r="CB33" s="35">
        <f t="shared" si="119"/>
        <v>1068043.2149470095</v>
      </c>
      <c r="CC33" s="79">
        <f t="shared" si="86"/>
        <v>6409.2635507112291</v>
      </c>
      <c r="CD33" s="42"/>
      <c r="CE33" s="59">
        <f>CE32-CE34-CE35-CE36-CE37-CE38-CE39-CE40-CE41</f>
        <v>6015.5845311882122</v>
      </c>
      <c r="CF33" s="35">
        <f t="shared" si="120"/>
        <v>1078723.6470964795</v>
      </c>
      <c r="CG33" s="79">
        <f t="shared" si="87"/>
        <v>6489.1532849005143</v>
      </c>
      <c r="CH33" s="14"/>
      <c r="CI33" s="59">
        <f>CI32-CI34-CI35-CI36-CI37-CI38-CI39-CI40-CI41</f>
        <v>6030.3009138574862</v>
      </c>
      <c r="CJ33" s="35">
        <f t="shared" si="121"/>
        <v>1089510.8835674443</v>
      </c>
      <c r="CK33" s="79">
        <f t="shared" si="88"/>
        <v>6570.0784768344365</v>
      </c>
      <c r="CL33" s="14"/>
      <c r="CM33" s="59">
        <f>CM32-CM34-CM35-CM36-CM37-CM38-CM39-CM40-CM41</f>
        <v>6045.0896456747696</v>
      </c>
      <c r="CN33" s="35">
        <f t="shared" si="122"/>
        <v>1100405.9924031186</v>
      </c>
      <c r="CO33" s="79">
        <f t="shared" si="89"/>
        <v>6652.0528707145613</v>
      </c>
      <c r="CP33" s="14"/>
      <c r="CQ33" s="59">
        <f>CQ32-CQ34-CQ35-CQ36-CQ37-CQ38-CQ39-CQ40-CQ41</f>
        <v>6059.9509436875032</v>
      </c>
      <c r="CR33" s="35">
        <f t="shared" si="123"/>
        <v>1111410.0523271498</v>
      </c>
      <c r="CS33" s="79">
        <f t="shared" si="90"/>
        <v>6735.0903954236892</v>
      </c>
      <c r="CT33" s="50"/>
      <c r="CU33" s="59">
        <f>CU32-CU34-CU35-CU36-CU37-CU38-CU39-CU40-CU41</f>
        <v>6065.8850255942762</v>
      </c>
      <c r="CV33" s="35">
        <f t="shared" si="124"/>
        <v>1122524.1528504214</v>
      </c>
      <c r="CW33" s="79">
        <f t="shared" si="91"/>
        <v>6809.102449643271</v>
      </c>
      <c r="CX33" s="42"/>
      <c r="CY33" s="59">
        <f>CY32-CY34-CY35-CY36-CY37-CY38-CY39-CY40-CY41</f>
        <v>6076.6921097467693</v>
      </c>
      <c r="CZ33" s="35">
        <f t="shared" si="125"/>
        <v>1133749.3943789257</v>
      </c>
      <c r="DA33" s="79">
        <f t="shared" si="92"/>
        <v>6889.4459992525963</v>
      </c>
      <c r="DB33" s="14"/>
      <c r="DC33" s="59">
        <f>DC32-DC34-DC35-DC36-DC37-DC38-DC39-DC40-DC41</f>
        <v>6087.5724151517206</v>
      </c>
      <c r="DD33" s="35">
        <f t="shared" si="126"/>
        <v>1145086.8883227149</v>
      </c>
      <c r="DE33" s="79">
        <f t="shared" si="93"/>
        <v>6970.7993543052789</v>
      </c>
      <c r="DF33" s="14"/>
      <c r="DG33" s="59">
        <f>DG32-DG34-DG35-DG36-DG37-DG38-DG39-DG40-DG41</f>
        <v>6098.5261614728861</v>
      </c>
      <c r="DH33" s="35">
        <f t="shared" si="127"/>
        <v>1156537.7572059422</v>
      </c>
      <c r="DI33" s="79">
        <f t="shared" si="94"/>
        <v>7053.175769051616</v>
      </c>
      <c r="DJ33" s="14"/>
      <c r="DK33" s="59">
        <f>DK32-DK34-DK35-DK36-DK37-DK38-DK39-DK40-DK41</f>
        <v>6109.5535690330144</v>
      </c>
      <c r="DL33" s="35">
        <f t="shared" si="128"/>
        <v>1168103.1347780016</v>
      </c>
      <c r="DM33" s="79">
        <f t="shared" si="95"/>
        <v>7136.588676081592</v>
      </c>
      <c r="DN33" s="50"/>
      <c r="DO33" s="59">
        <f>DO32-DO34-DO35-DO36-DO37-DO38-DO39-DO40-DO41</f>
        <v>6111.6548588158248</v>
      </c>
      <c r="DP33" s="35">
        <f t="shared" si="129"/>
        <v>1179784.1661257816</v>
      </c>
      <c r="DQ33" s="79">
        <f t="shared" si="96"/>
        <v>7210.4336312566093</v>
      </c>
      <c r="DR33" s="42"/>
      <c r="DS33" s="59">
        <f>DS32-DS34-DS35-DS36-DS37-DS38-DS39-DS40-DS41</f>
        <v>6132.6302524679832</v>
      </c>
      <c r="DT33" s="35">
        <f t="shared" si="130"/>
        <v>1191582.0077870395</v>
      </c>
      <c r="DU33" s="79">
        <f t="shared" si="97"/>
        <v>7307.5318692513383</v>
      </c>
      <c r="DV33" s="14"/>
      <c r="DW33" s="59">
        <f>DW32-DW34-DW35-DW36-DW37-DW38-DW39-DW40-DW41</f>
        <v>6153.679972301099</v>
      </c>
      <c r="DX33" s="35">
        <f t="shared" si="131"/>
        <v>1203497.82786491</v>
      </c>
      <c r="DY33" s="79">
        <f t="shared" si="98"/>
        <v>7405.9404800401726</v>
      </c>
      <c r="DZ33" s="14"/>
      <c r="EA33" s="59">
        <f>EA32-EA34-EA35-EA36-EA37-EA38-EA39-EA40-EA41</f>
        <v>6174.8042412937129</v>
      </c>
      <c r="EB33" s="35">
        <f t="shared" si="132"/>
        <v>1215532.806143559</v>
      </c>
      <c r="EC33" s="79">
        <f t="shared" si="99"/>
        <v>7505.6771268068969</v>
      </c>
      <c r="ED33" s="14"/>
      <c r="EE33" s="59">
        <f>EE32-EE34-EE35-EE36-EE37-EE38-EE39-EE40-EE41</f>
        <v>6196.0032830933051</v>
      </c>
      <c r="EF33" s="35">
        <f t="shared" si="133"/>
        <v>1227688.1342049947</v>
      </c>
      <c r="EG33" s="79">
        <f t="shared" si="100"/>
        <v>7606.7597101488409</v>
      </c>
      <c r="EH33" s="50"/>
      <c r="EI33" s="59">
        <f>EI32-EI34-EI35-EI36-EI37-EI38-EI39-EI40-EI41</f>
        <v>6216.4773220182951</v>
      </c>
      <c r="EJ33" s="35">
        <f t="shared" si="134"/>
        <v>1239965.0155470446</v>
      </c>
      <c r="EK33" s="79">
        <f t="shared" si="101"/>
        <v>7708.2143992442652</v>
      </c>
      <c r="EL33" s="26"/>
    </row>
    <row r="34" spans="1:144" x14ac:dyDescent="0.35">
      <c r="A34" s="58" t="s">
        <v>55</v>
      </c>
      <c r="B34" s="55" t="s">
        <v>40</v>
      </c>
      <c r="C34" s="90">
        <f>'[1]Var ZP'!$L$16</f>
        <v>220.32000000000002</v>
      </c>
      <c r="D34" s="65">
        <f>860*1000/3.6</f>
        <v>238888.88888888888</v>
      </c>
      <c r="E34" s="79">
        <f t="shared" si="34"/>
        <v>52.631999999999998</v>
      </c>
      <c r="F34" s="42"/>
      <c r="G34" s="123">
        <f>C34</f>
        <v>220.32000000000002</v>
      </c>
      <c r="H34" s="35">
        <f t="shared" si="135"/>
        <v>241277.77777777778</v>
      </c>
      <c r="I34" s="79">
        <f t="shared" si="68"/>
        <v>53.15832000000001</v>
      </c>
      <c r="J34" s="14"/>
      <c r="K34" s="123">
        <f>G34</f>
        <v>220.32000000000002</v>
      </c>
      <c r="L34" s="35">
        <f t="shared" si="102"/>
        <v>243690.55555555556</v>
      </c>
      <c r="M34" s="79">
        <f t="shared" si="103"/>
        <v>53.689903200000003</v>
      </c>
      <c r="N34" s="14"/>
      <c r="O34" s="123">
        <f>K34</f>
        <v>220.32000000000002</v>
      </c>
      <c r="P34" s="35">
        <f t="shared" si="104"/>
        <v>246127.46111111113</v>
      </c>
      <c r="Q34" s="79">
        <f t="shared" si="70"/>
        <v>54.226802232000011</v>
      </c>
      <c r="R34" s="50"/>
      <c r="S34" s="59">
        <f>'[1]Var ZP'!$M$16</f>
        <v>220.68</v>
      </c>
      <c r="T34" s="35">
        <f t="shared" si="105"/>
        <v>248588.73572222225</v>
      </c>
      <c r="U34" s="79">
        <f t="shared" si="71"/>
        <v>54.858562199180007</v>
      </c>
      <c r="V34" s="42"/>
      <c r="W34" s="311">
        <v>220.68</v>
      </c>
      <c r="X34" s="200">
        <v>251074.62307944449</v>
      </c>
      <c r="Y34" s="197">
        <f t="shared" si="72"/>
        <v>55.407147821171812</v>
      </c>
      <c r="Z34" s="14"/>
      <c r="AA34" s="123">
        <f>W34</f>
        <v>220.68</v>
      </c>
      <c r="AB34" s="35">
        <f t="shared" si="106"/>
        <v>253585.36931023892</v>
      </c>
      <c r="AC34" s="79">
        <f t="shared" si="73"/>
        <v>55.961219299383529</v>
      </c>
      <c r="AD34" s="14"/>
      <c r="AE34" s="123">
        <f>AA34</f>
        <v>220.68</v>
      </c>
      <c r="AF34" s="35">
        <f t="shared" si="107"/>
        <v>256121.22300334132</v>
      </c>
      <c r="AG34" s="79">
        <f t="shared" si="74"/>
        <v>56.520831492377361</v>
      </c>
      <c r="AH34" s="50"/>
      <c r="AI34" s="123">
        <f>AE34</f>
        <v>220.68</v>
      </c>
      <c r="AJ34" s="35">
        <f t="shared" si="108"/>
        <v>258682.43523337474</v>
      </c>
      <c r="AK34" s="79">
        <f t="shared" si="75"/>
        <v>57.086039807301141</v>
      </c>
      <c r="AL34" s="50"/>
      <c r="AM34" s="59">
        <f>'[1]Var ZP'!$N$16</f>
        <v>365.76</v>
      </c>
      <c r="AN34" s="35">
        <f t="shared" si="109"/>
        <v>261269.2595857085</v>
      </c>
      <c r="AO34" s="79">
        <f t="shared" si="76"/>
        <v>95.561844386068728</v>
      </c>
      <c r="AP34" s="42"/>
      <c r="AQ34" s="123">
        <f>AM34</f>
        <v>365.76</v>
      </c>
      <c r="AR34" s="35">
        <f t="shared" si="110"/>
        <v>263881.95218156558</v>
      </c>
      <c r="AS34" s="79">
        <f t="shared" si="77"/>
        <v>96.517462829929428</v>
      </c>
      <c r="AT34" s="14"/>
      <c r="AU34" s="123">
        <f>AQ34</f>
        <v>365.76</v>
      </c>
      <c r="AV34" s="35">
        <f t="shared" si="111"/>
        <v>266520.77170338121</v>
      </c>
      <c r="AW34" s="79">
        <f t="shared" si="78"/>
        <v>97.482637458228709</v>
      </c>
      <c r="AX34" s="14"/>
      <c r="AY34" s="123">
        <f>AU34</f>
        <v>365.76</v>
      </c>
      <c r="AZ34" s="35">
        <f t="shared" si="112"/>
        <v>269185.97942041501</v>
      </c>
      <c r="BA34" s="79">
        <f t="shared" si="79"/>
        <v>98.457463832811001</v>
      </c>
      <c r="BB34" s="50"/>
      <c r="BC34" s="123">
        <f>AY34</f>
        <v>365.76</v>
      </c>
      <c r="BD34" s="35">
        <f t="shared" si="113"/>
        <v>271877.83921461919</v>
      </c>
      <c r="BE34" s="79">
        <f t="shared" si="80"/>
        <v>99.442038471139114</v>
      </c>
      <c r="BF34" s="50"/>
      <c r="BG34" s="59">
        <f>'[1]Var ZP'!$O$16</f>
        <v>365.76</v>
      </c>
      <c r="BH34" s="35">
        <f t="shared" si="114"/>
        <v>274596.61760676536</v>
      </c>
      <c r="BI34" s="79">
        <f t="shared" si="81"/>
        <v>100.43645885585049</v>
      </c>
      <c r="BJ34" s="42"/>
      <c r="BK34" s="123">
        <f>BG34</f>
        <v>365.76</v>
      </c>
      <c r="BL34" s="35">
        <f t="shared" si="115"/>
        <v>277342.58378283301</v>
      </c>
      <c r="BM34" s="79">
        <f t="shared" si="82"/>
        <v>101.44082344440899</v>
      </c>
      <c r="BN34" s="14"/>
      <c r="BO34" s="123">
        <f>BK34</f>
        <v>365.76</v>
      </c>
      <c r="BP34" s="35">
        <f t="shared" si="116"/>
        <v>280116.00962066132</v>
      </c>
      <c r="BQ34" s="79">
        <f t="shared" si="83"/>
        <v>102.45523167885308</v>
      </c>
      <c r="BR34" s="14"/>
      <c r="BS34" s="123">
        <f>BO34</f>
        <v>365.76</v>
      </c>
      <c r="BT34" s="35">
        <f t="shared" si="117"/>
        <v>282917.16971686797</v>
      </c>
      <c r="BU34" s="79">
        <f t="shared" si="84"/>
        <v>103.47978399564163</v>
      </c>
      <c r="BV34" s="50"/>
      <c r="BW34" s="123">
        <f>BS34</f>
        <v>365.76</v>
      </c>
      <c r="BX34" s="35">
        <f t="shared" si="118"/>
        <v>285746.34141403664</v>
      </c>
      <c r="BY34" s="79">
        <f t="shared" si="85"/>
        <v>104.51458183559804</v>
      </c>
      <c r="BZ34" s="50"/>
      <c r="CA34" s="59">
        <f>'[1]Var ZP'!$P$16</f>
        <v>365.76</v>
      </c>
      <c r="CB34" s="35">
        <f t="shared" si="119"/>
        <v>288603.80482817703</v>
      </c>
      <c r="CC34" s="79">
        <f t="shared" si="86"/>
        <v>105.55972765395403</v>
      </c>
      <c r="CD34" s="42"/>
      <c r="CE34" s="123">
        <f>CA34</f>
        <v>365.76</v>
      </c>
      <c r="CF34" s="35">
        <f t="shared" si="120"/>
        <v>291489.84287645883</v>
      </c>
      <c r="CG34" s="79">
        <f t="shared" si="87"/>
        <v>106.61532493049357</v>
      </c>
      <c r="CH34" s="14"/>
      <c r="CI34" s="123">
        <f>CE34</f>
        <v>365.76</v>
      </c>
      <c r="CJ34" s="35">
        <f t="shared" si="121"/>
        <v>294404.74130522343</v>
      </c>
      <c r="CK34" s="79">
        <f t="shared" si="88"/>
        <v>107.68147817979852</v>
      </c>
      <c r="CL34" s="14"/>
      <c r="CM34" s="123">
        <f>CI34</f>
        <v>365.76</v>
      </c>
      <c r="CN34" s="35">
        <f t="shared" si="122"/>
        <v>297348.78871827567</v>
      </c>
      <c r="CO34" s="79">
        <f t="shared" si="89"/>
        <v>108.75829296159651</v>
      </c>
      <c r="CP34" s="50"/>
      <c r="CQ34" s="123">
        <f>CM34</f>
        <v>365.76</v>
      </c>
      <c r="CR34" s="35">
        <f t="shared" si="123"/>
        <v>300322.27660545841</v>
      </c>
      <c r="CS34" s="79">
        <f t="shared" si="90"/>
        <v>109.84587589121246</v>
      </c>
      <c r="CT34" s="50"/>
      <c r="CU34" s="59">
        <f>'[1]Var ZP'!$Q$16</f>
        <v>365.76</v>
      </c>
      <c r="CV34" s="35">
        <f t="shared" si="124"/>
        <v>303325.49937151297</v>
      </c>
      <c r="CW34" s="79">
        <f t="shared" si="91"/>
        <v>110.94433465012457</v>
      </c>
      <c r="CX34" s="42"/>
      <c r="CY34" s="123">
        <f>CU34</f>
        <v>365.76</v>
      </c>
      <c r="CZ34" s="35">
        <f t="shared" si="125"/>
        <v>306358.75436522812</v>
      </c>
      <c r="DA34" s="79">
        <f t="shared" si="92"/>
        <v>112.05377799662583</v>
      </c>
      <c r="DB34" s="14"/>
      <c r="DC34" s="123">
        <f>CY34</f>
        <v>365.76</v>
      </c>
      <c r="DD34" s="35">
        <f t="shared" si="126"/>
        <v>309422.34190888039</v>
      </c>
      <c r="DE34" s="79">
        <f t="shared" si="93"/>
        <v>113.1743157765921</v>
      </c>
      <c r="DF34" s="14"/>
      <c r="DG34" s="123">
        <f>DC34</f>
        <v>365.76</v>
      </c>
      <c r="DH34" s="35">
        <f t="shared" si="127"/>
        <v>312516.56532796921</v>
      </c>
      <c r="DI34" s="79">
        <f t="shared" si="94"/>
        <v>114.30605893435802</v>
      </c>
      <c r="DJ34" s="50"/>
      <c r="DK34" s="123">
        <f>DG34</f>
        <v>365.76</v>
      </c>
      <c r="DL34" s="35">
        <f t="shared" si="128"/>
        <v>315641.7309812489</v>
      </c>
      <c r="DM34" s="79">
        <f t="shared" si="95"/>
        <v>115.4491195237016</v>
      </c>
      <c r="DN34" s="50"/>
      <c r="DO34" s="59">
        <f>'[1]Var ZP'!$R$16</f>
        <v>365.76</v>
      </c>
      <c r="DP34" s="35">
        <f t="shared" si="129"/>
        <v>318798.1482910614</v>
      </c>
      <c r="DQ34" s="79">
        <f t="shared" si="96"/>
        <v>116.60361071893863</v>
      </c>
      <c r="DR34" s="42"/>
      <c r="DS34" s="123">
        <f>DO34</f>
        <v>365.76</v>
      </c>
      <c r="DT34" s="35">
        <f t="shared" si="130"/>
        <v>321986.12977397203</v>
      </c>
      <c r="DU34" s="79">
        <f t="shared" si="97"/>
        <v>117.76964682612801</v>
      </c>
      <c r="DV34" s="14"/>
      <c r="DW34" s="123">
        <f>DS34</f>
        <v>365.76</v>
      </c>
      <c r="DX34" s="35">
        <f t="shared" si="131"/>
        <v>325205.99107171176</v>
      </c>
      <c r="DY34" s="79">
        <f t="shared" si="98"/>
        <v>118.9473432943893</v>
      </c>
      <c r="DZ34" s="14"/>
      <c r="EA34" s="123">
        <f>DW34</f>
        <v>365.76</v>
      </c>
      <c r="EB34" s="35">
        <f t="shared" si="132"/>
        <v>328458.05098242889</v>
      </c>
      <c r="EC34" s="79">
        <f t="shared" si="99"/>
        <v>120.13681672733318</v>
      </c>
      <c r="ED34" s="50"/>
      <c r="EE34" s="123">
        <f>EA34</f>
        <v>365.76</v>
      </c>
      <c r="EF34" s="35">
        <f t="shared" si="133"/>
        <v>331742.63149225316</v>
      </c>
      <c r="EG34" s="79">
        <f t="shared" si="100"/>
        <v>121.33818489460651</v>
      </c>
      <c r="EH34" s="50"/>
      <c r="EI34" s="59">
        <f>'[1]Var ZP'!$S$16</f>
        <v>365.76</v>
      </c>
      <c r="EJ34" s="35">
        <f t="shared" si="134"/>
        <v>335060.05780717568</v>
      </c>
      <c r="EK34" s="79">
        <f t="shared" si="101"/>
        <v>122.55156674355257</v>
      </c>
      <c r="EL34" s="26"/>
    </row>
    <row r="35" spans="1:144" x14ac:dyDescent="0.35">
      <c r="A35" s="58" t="s">
        <v>56</v>
      </c>
      <c r="B35" s="55" t="s">
        <v>38</v>
      </c>
      <c r="C35" s="90">
        <f>'[1]Var ZP'!$L$18</f>
        <v>1084.68</v>
      </c>
      <c r="D35" s="65">
        <v>884062</v>
      </c>
      <c r="E35" s="79">
        <f t="shared" si="34"/>
        <v>958.92437016000008</v>
      </c>
      <c r="F35" s="42"/>
      <c r="G35" s="123">
        <f>C35</f>
        <v>1084.68</v>
      </c>
      <c r="H35" s="35">
        <f t="shared" si="135"/>
        <v>892902.62</v>
      </c>
      <c r="I35" s="79">
        <f t="shared" si="68"/>
        <v>968.51361386159999</v>
      </c>
      <c r="J35" s="14"/>
      <c r="K35" s="123">
        <f>G35</f>
        <v>1084.68</v>
      </c>
      <c r="L35" s="35">
        <f t="shared" si="102"/>
        <v>901831.64619999996</v>
      </c>
      <c r="M35" s="79">
        <f t="shared" si="103"/>
        <v>978.19875000021602</v>
      </c>
      <c r="N35" s="14"/>
      <c r="O35" s="123">
        <f>K35</f>
        <v>1084.68</v>
      </c>
      <c r="P35" s="35">
        <f t="shared" si="104"/>
        <v>910849.96266199998</v>
      </c>
      <c r="Q35" s="79">
        <f t="shared" si="70"/>
        <v>987.9807375002182</v>
      </c>
      <c r="R35" s="50"/>
      <c r="S35" s="59">
        <f>'[1]Var ZP'!$M$18</f>
        <v>1346.8613893645845</v>
      </c>
      <c r="T35" s="35">
        <f t="shared" si="105"/>
        <v>919958.46228861995</v>
      </c>
      <c r="U35" s="79">
        <f t="shared" si="71"/>
        <v>1239.0565326757574</v>
      </c>
      <c r="V35" s="42"/>
      <c r="W35" s="311">
        <v>1346.8613893645845</v>
      </c>
      <c r="X35" s="200">
        <v>929158.04691150622</v>
      </c>
      <c r="Y35" s="197">
        <f t="shared" si="72"/>
        <v>1251.4470980025151</v>
      </c>
      <c r="Z35" s="14"/>
      <c r="AA35" s="123">
        <f>W35</f>
        <v>1346.8613893645845</v>
      </c>
      <c r="AB35" s="35">
        <f t="shared" si="106"/>
        <v>938449.62738062127</v>
      </c>
      <c r="AC35" s="79">
        <f t="shared" si="73"/>
        <v>1263.96156898254</v>
      </c>
      <c r="AD35" s="14"/>
      <c r="AE35" s="123">
        <f>AA35</f>
        <v>1346.8613893645845</v>
      </c>
      <c r="AF35" s="35">
        <f t="shared" si="107"/>
        <v>947834.12365442747</v>
      </c>
      <c r="AG35" s="79">
        <f t="shared" si="74"/>
        <v>1276.6011846723657</v>
      </c>
      <c r="AH35" s="50"/>
      <c r="AI35" s="123">
        <f>AE35</f>
        <v>1346.8613893645845</v>
      </c>
      <c r="AJ35" s="35">
        <f t="shared" si="108"/>
        <v>957312.46489097178</v>
      </c>
      <c r="AK35" s="79">
        <f t="shared" si="75"/>
        <v>1289.3671965190892</v>
      </c>
      <c r="AL35" s="50"/>
      <c r="AM35" s="59">
        <f>'[1]Var ZP'!$N$18</f>
        <v>1110.5671731396092</v>
      </c>
      <c r="AN35" s="35">
        <f t="shared" si="109"/>
        <v>966885.58953988156</v>
      </c>
      <c r="AO35" s="79">
        <f t="shared" si="76"/>
        <v>1073.7913959247308</v>
      </c>
      <c r="AP35" s="42"/>
      <c r="AQ35" s="123">
        <f>AM35</f>
        <v>1110.5671731396092</v>
      </c>
      <c r="AR35" s="35">
        <f t="shared" si="110"/>
        <v>976554.44543528033</v>
      </c>
      <c r="AS35" s="79">
        <f t="shared" si="77"/>
        <v>1084.5293098839779</v>
      </c>
      <c r="AT35" s="14"/>
      <c r="AU35" s="123">
        <f>AQ35</f>
        <v>1110.5671731396092</v>
      </c>
      <c r="AV35" s="35">
        <f t="shared" si="111"/>
        <v>986319.98988963314</v>
      </c>
      <c r="AW35" s="79">
        <f t="shared" si="78"/>
        <v>1095.3746029828178</v>
      </c>
      <c r="AX35" s="14"/>
      <c r="AY35" s="123">
        <f>AU35</f>
        <v>1110.5671731396092</v>
      </c>
      <c r="AZ35" s="35">
        <f t="shared" si="112"/>
        <v>996183.18978852953</v>
      </c>
      <c r="BA35" s="79">
        <f t="shared" si="79"/>
        <v>1106.328349012646</v>
      </c>
      <c r="BB35" s="50"/>
      <c r="BC35" s="123">
        <f>AY35</f>
        <v>1110.5671731396092</v>
      </c>
      <c r="BD35" s="35">
        <f t="shared" si="113"/>
        <v>1006145.0216864148</v>
      </c>
      <c r="BE35" s="79">
        <f t="shared" si="80"/>
        <v>1117.3916325027726</v>
      </c>
      <c r="BF35" s="50"/>
      <c r="BG35" s="59">
        <f>'[1]Var ZP'!$O$18</f>
        <v>1105.8796919034401</v>
      </c>
      <c r="BH35" s="35">
        <f t="shared" si="114"/>
        <v>1016206.471903279</v>
      </c>
      <c r="BI35" s="79">
        <f t="shared" si="81"/>
        <v>1123.80210005868</v>
      </c>
      <c r="BJ35" s="42"/>
      <c r="BK35" s="123">
        <f>BG35</f>
        <v>1105.8796919034401</v>
      </c>
      <c r="BL35" s="35">
        <f t="shared" si="115"/>
        <v>1026368.5366223118</v>
      </c>
      <c r="BM35" s="79">
        <f t="shared" si="82"/>
        <v>1135.0401210592668</v>
      </c>
      <c r="BN35" s="14"/>
      <c r="BO35" s="123">
        <f>BK35</f>
        <v>1105.8796919034401</v>
      </c>
      <c r="BP35" s="35">
        <f t="shared" si="116"/>
        <v>1036632.2219885349</v>
      </c>
      <c r="BQ35" s="79">
        <f t="shared" si="83"/>
        <v>1146.3905222698595</v>
      </c>
      <c r="BR35" s="14"/>
      <c r="BS35" s="123">
        <f>BO35</f>
        <v>1105.8796919034401</v>
      </c>
      <c r="BT35" s="35">
        <f t="shared" si="117"/>
        <v>1046998.5442084202</v>
      </c>
      <c r="BU35" s="79">
        <f t="shared" si="84"/>
        <v>1157.854427492558</v>
      </c>
      <c r="BV35" s="50"/>
      <c r="BW35" s="123">
        <f>BS35</f>
        <v>1105.8796919034401</v>
      </c>
      <c r="BX35" s="35">
        <f t="shared" si="118"/>
        <v>1057468.5296505045</v>
      </c>
      <c r="BY35" s="79">
        <f t="shared" si="85"/>
        <v>1169.4329717674837</v>
      </c>
      <c r="BZ35" s="50"/>
      <c r="CA35" s="59">
        <f>'[1]Var ZP'!$P$18</f>
        <v>1111.2796919034399</v>
      </c>
      <c r="CB35" s="35">
        <f t="shared" si="119"/>
        <v>1068043.2149470095</v>
      </c>
      <c r="CC35" s="79">
        <f t="shared" si="86"/>
        <v>1186.8947348458721</v>
      </c>
      <c r="CD35" s="42"/>
      <c r="CE35" s="123">
        <f>CA35</f>
        <v>1111.2796919034399</v>
      </c>
      <c r="CF35" s="35">
        <f t="shared" si="120"/>
        <v>1078723.6470964795</v>
      </c>
      <c r="CG35" s="79">
        <f t="shared" si="87"/>
        <v>1198.7636821943308</v>
      </c>
      <c r="CH35" s="14"/>
      <c r="CI35" s="123">
        <f>CE35</f>
        <v>1111.2796919034399</v>
      </c>
      <c r="CJ35" s="35">
        <f t="shared" si="121"/>
        <v>1089510.8835674443</v>
      </c>
      <c r="CK35" s="79">
        <f t="shared" si="88"/>
        <v>1210.751319016274</v>
      </c>
      <c r="CL35" s="14"/>
      <c r="CM35" s="123">
        <f>CI35</f>
        <v>1111.2796919034399</v>
      </c>
      <c r="CN35" s="35">
        <f t="shared" si="122"/>
        <v>1100405.9924031186</v>
      </c>
      <c r="CO35" s="79">
        <f t="shared" si="89"/>
        <v>1222.8588322064365</v>
      </c>
      <c r="CP35" s="50"/>
      <c r="CQ35" s="123">
        <f>CM35</f>
        <v>1111.2796919034399</v>
      </c>
      <c r="CR35" s="35">
        <f t="shared" si="123"/>
        <v>1111410.0523271498</v>
      </c>
      <c r="CS35" s="79">
        <f t="shared" si="90"/>
        <v>1235.0874205285011</v>
      </c>
      <c r="CT35" s="50"/>
      <c r="CU35" s="59">
        <f>'[1]Var ZP'!$Q$18</f>
        <v>1120.2796919034399</v>
      </c>
      <c r="CV35" s="35">
        <f t="shared" si="124"/>
        <v>1122524.1528504214</v>
      </c>
      <c r="CW35" s="79">
        <f t="shared" si="91"/>
        <v>1257.5410121094399</v>
      </c>
      <c r="CX35" s="42"/>
      <c r="CY35" s="123">
        <f>CU35</f>
        <v>1120.2796919034399</v>
      </c>
      <c r="CZ35" s="35">
        <f t="shared" si="125"/>
        <v>1133749.3943789257</v>
      </c>
      <c r="DA35" s="79">
        <f t="shared" si="92"/>
        <v>1270.1164222305345</v>
      </c>
      <c r="DB35" s="14"/>
      <c r="DC35" s="123">
        <f>CY35</f>
        <v>1120.2796919034399</v>
      </c>
      <c r="DD35" s="35">
        <f t="shared" si="126"/>
        <v>1145086.8883227149</v>
      </c>
      <c r="DE35" s="79">
        <f t="shared" si="93"/>
        <v>1282.8175864528398</v>
      </c>
      <c r="DF35" s="14"/>
      <c r="DG35" s="123">
        <f>DC35</f>
        <v>1120.2796919034399</v>
      </c>
      <c r="DH35" s="35">
        <f t="shared" si="127"/>
        <v>1156537.7572059422</v>
      </c>
      <c r="DI35" s="79">
        <f t="shared" si="94"/>
        <v>1295.6457623173683</v>
      </c>
      <c r="DJ35" s="50"/>
      <c r="DK35" s="123">
        <f>DG35</f>
        <v>1120.2796919034399</v>
      </c>
      <c r="DL35" s="35">
        <f t="shared" si="128"/>
        <v>1168103.1347780016</v>
      </c>
      <c r="DM35" s="79">
        <f t="shared" si="95"/>
        <v>1308.602219940542</v>
      </c>
      <c r="DN35" s="50"/>
      <c r="DO35" s="59">
        <f>'[1]Var ZP'!$R$18</f>
        <v>1129.2796919034399</v>
      </c>
      <c r="DP35" s="35">
        <f t="shared" si="129"/>
        <v>1179784.1661257816</v>
      </c>
      <c r="DQ35" s="79">
        <f t="shared" si="96"/>
        <v>1332.3062996350793</v>
      </c>
      <c r="DR35" s="42"/>
      <c r="DS35" s="123">
        <f>DO35</f>
        <v>1129.2796919034399</v>
      </c>
      <c r="DT35" s="35">
        <f t="shared" si="130"/>
        <v>1191582.0077870395</v>
      </c>
      <c r="DU35" s="79">
        <f t="shared" si="97"/>
        <v>1345.6293626314305</v>
      </c>
      <c r="DV35" s="14"/>
      <c r="DW35" s="123">
        <f>DS35</f>
        <v>1129.2796919034399</v>
      </c>
      <c r="DX35" s="35">
        <f t="shared" si="131"/>
        <v>1203497.82786491</v>
      </c>
      <c r="DY35" s="79">
        <f t="shared" si="98"/>
        <v>1359.0856562577449</v>
      </c>
      <c r="DZ35" s="14"/>
      <c r="EA35" s="123">
        <f>DW35</f>
        <v>1129.2796919034399</v>
      </c>
      <c r="EB35" s="35">
        <f t="shared" si="132"/>
        <v>1215532.806143559</v>
      </c>
      <c r="EC35" s="79">
        <f t="shared" si="99"/>
        <v>1372.6765128203219</v>
      </c>
      <c r="ED35" s="50"/>
      <c r="EE35" s="123">
        <f>EA35</f>
        <v>1129.2796919034399</v>
      </c>
      <c r="EF35" s="35">
        <f t="shared" si="133"/>
        <v>1227688.1342049947</v>
      </c>
      <c r="EG35" s="79">
        <f t="shared" si="100"/>
        <v>1386.4032779485253</v>
      </c>
      <c r="EH35" s="50"/>
      <c r="EI35" s="59">
        <f>'[1]Var ZP'!$S$18</f>
        <v>1129.2796919034399</v>
      </c>
      <c r="EJ35" s="35">
        <f t="shared" si="134"/>
        <v>1239965.0155470446</v>
      </c>
      <c r="EK35" s="79">
        <f t="shared" si="101"/>
        <v>1400.2673107280107</v>
      </c>
      <c r="EL35" s="26"/>
    </row>
    <row r="36" spans="1:144" x14ac:dyDescent="0.35">
      <c r="A36" s="58" t="s">
        <v>57</v>
      </c>
      <c r="B36" s="55" t="s">
        <v>39</v>
      </c>
      <c r="C36" s="90">
        <v>0</v>
      </c>
      <c r="D36" s="65">
        <f>D34</f>
        <v>238888.88888888888</v>
      </c>
      <c r="E36" s="79">
        <f t="shared" si="34"/>
        <v>0</v>
      </c>
      <c r="F36" s="42"/>
      <c r="G36" s="128">
        <f>C36+(S36-C36)/4</f>
        <v>0</v>
      </c>
      <c r="H36" s="35">
        <f t="shared" si="135"/>
        <v>241277.77777777778</v>
      </c>
      <c r="I36" s="79">
        <f t="shared" si="68"/>
        <v>0</v>
      </c>
      <c r="J36" s="125"/>
      <c r="K36" s="128">
        <f>G36+(S36-C36)/4</f>
        <v>0</v>
      </c>
      <c r="L36" s="35">
        <f t="shared" si="102"/>
        <v>243690.55555555556</v>
      </c>
      <c r="M36" s="79">
        <f t="shared" si="103"/>
        <v>0</v>
      </c>
      <c r="N36" s="125"/>
      <c r="O36" s="128">
        <f>K36+(S36-C36)/4</f>
        <v>0</v>
      </c>
      <c r="P36" s="35">
        <f t="shared" si="104"/>
        <v>246127.46111111113</v>
      </c>
      <c r="Q36" s="79">
        <f t="shared" si="70"/>
        <v>0</v>
      </c>
      <c r="R36" s="50"/>
      <c r="S36" s="59"/>
      <c r="T36" s="35">
        <f t="shared" si="105"/>
        <v>248588.73572222225</v>
      </c>
      <c r="U36" s="79">
        <f t="shared" si="71"/>
        <v>0</v>
      </c>
      <c r="V36" s="42"/>
      <c r="W36" s="315">
        <f>S36+(AM36-S36)/5</f>
        <v>0</v>
      </c>
      <c r="X36" s="200">
        <v>251074.62307944449</v>
      </c>
      <c r="Y36" s="197">
        <f t="shared" si="72"/>
        <v>0</v>
      </c>
      <c r="Z36" s="125"/>
      <c r="AA36" s="128">
        <f>W36+(AM36-S36)/5</f>
        <v>0</v>
      </c>
      <c r="AB36" s="35">
        <f t="shared" si="106"/>
        <v>253585.36931023892</v>
      </c>
      <c r="AC36" s="79">
        <f t="shared" si="73"/>
        <v>0</v>
      </c>
      <c r="AD36" s="125"/>
      <c r="AE36" s="128">
        <f>AA36+(AM36-S36)/5</f>
        <v>0</v>
      </c>
      <c r="AF36" s="35">
        <f t="shared" si="107"/>
        <v>256121.22300334132</v>
      </c>
      <c r="AG36" s="79">
        <f t="shared" si="74"/>
        <v>0</v>
      </c>
      <c r="AH36" s="125"/>
      <c r="AI36" s="128">
        <f>AE36+(AM36-S36)/5</f>
        <v>0</v>
      </c>
      <c r="AJ36" s="35">
        <f t="shared" si="108"/>
        <v>258682.43523337474</v>
      </c>
      <c r="AK36" s="79">
        <f t="shared" si="75"/>
        <v>0</v>
      </c>
      <c r="AL36" s="50"/>
      <c r="AM36" s="59"/>
      <c r="AN36" s="35">
        <f t="shared" si="109"/>
        <v>261269.2595857085</v>
      </c>
      <c r="AO36" s="79">
        <f t="shared" si="76"/>
        <v>0</v>
      </c>
      <c r="AP36" s="42"/>
      <c r="AQ36" s="128">
        <f>AM36+(BG36-AM36)/5</f>
        <v>0</v>
      </c>
      <c r="AR36" s="35">
        <f t="shared" si="110"/>
        <v>263881.95218156558</v>
      </c>
      <c r="AS36" s="79">
        <f t="shared" si="77"/>
        <v>0</v>
      </c>
      <c r="AT36" s="125"/>
      <c r="AU36" s="128">
        <f>AQ36+(BG36-AM36)/5</f>
        <v>0</v>
      </c>
      <c r="AV36" s="35">
        <f t="shared" si="111"/>
        <v>266520.77170338121</v>
      </c>
      <c r="AW36" s="79">
        <f t="shared" si="78"/>
        <v>0</v>
      </c>
      <c r="AX36" s="125"/>
      <c r="AY36" s="128">
        <f>AU36+(BG36-AM36)/5</f>
        <v>0</v>
      </c>
      <c r="AZ36" s="35">
        <f t="shared" si="112"/>
        <v>269185.97942041501</v>
      </c>
      <c r="BA36" s="79">
        <f t="shared" si="79"/>
        <v>0</v>
      </c>
      <c r="BB36" s="125"/>
      <c r="BC36" s="128">
        <f>AY36+(BG36-AM36)/5</f>
        <v>0</v>
      </c>
      <c r="BD36" s="35">
        <f t="shared" si="113"/>
        <v>271877.83921461919</v>
      </c>
      <c r="BE36" s="79">
        <f t="shared" si="80"/>
        <v>0</v>
      </c>
      <c r="BF36" s="50"/>
      <c r="BG36" s="59"/>
      <c r="BH36" s="35">
        <f t="shared" si="114"/>
        <v>274596.61760676536</v>
      </c>
      <c r="BI36" s="79">
        <f t="shared" si="81"/>
        <v>0</v>
      </c>
      <c r="BJ36" s="42"/>
      <c r="BK36" s="128">
        <f>BG36+(CA36-BG36)/5</f>
        <v>0</v>
      </c>
      <c r="BL36" s="35">
        <f t="shared" si="115"/>
        <v>277342.58378283301</v>
      </c>
      <c r="BM36" s="79">
        <f t="shared" si="82"/>
        <v>0</v>
      </c>
      <c r="BN36" s="125"/>
      <c r="BO36" s="128">
        <f>BK36+(CA36-BG36)/5</f>
        <v>0</v>
      </c>
      <c r="BP36" s="35">
        <f t="shared" si="116"/>
        <v>280116.00962066132</v>
      </c>
      <c r="BQ36" s="79">
        <f t="shared" si="83"/>
        <v>0</v>
      </c>
      <c r="BR36" s="125"/>
      <c r="BS36" s="128">
        <f>BO36+(CA36-BG36)/5</f>
        <v>0</v>
      </c>
      <c r="BT36" s="35">
        <f t="shared" si="117"/>
        <v>282917.16971686797</v>
      </c>
      <c r="BU36" s="79">
        <f t="shared" si="84"/>
        <v>0</v>
      </c>
      <c r="BV36" s="125"/>
      <c r="BW36" s="128">
        <f>BS36+(CA36-BG36)/5</f>
        <v>0</v>
      </c>
      <c r="BX36" s="35">
        <f t="shared" si="118"/>
        <v>285746.34141403664</v>
      </c>
      <c r="BY36" s="79">
        <f t="shared" si="85"/>
        <v>0</v>
      </c>
      <c r="BZ36" s="50"/>
      <c r="CA36" s="59"/>
      <c r="CB36" s="35">
        <f t="shared" si="119"/>
        <v>288603.80482817703</v>
      </c>
      <c r="CC36" s="79">
        <f t="shared" si="86"/>
        <v>0</v>
      </c>
      <c r="CD36" s="42"/>
      <c r="CE36" s="128">
        <f>CA36+(CU36-CA36)/5</f>
        <v>0</v>
      </c>
      <c r="CF36" s="35">
        <f t="shared" si="120"/>
        <v>291489.84287645883</v>
      </c>
      <c r="CG36" s="79">
        <f t="shared" si="87"/>
        <v>0</v>
      </c>
      <c r="CH36" s="125"/>
      <c r="CI36" s="128">
        <f>CE36+(CU36-CA36)/5</f>
        <v>0</v>
      </c>
      <c r="CJ36" s="35">
        <f t="shared" si="121"/>
        <v>294404.74130522343</v>
      </c>
      <c r="CK36" s="79">
        <f t="shared" si="88"/>
        <v>0</v>
      </c>
      <c r="CL36" s="125"/>
      <c r="CM36" s="128">
        <f>CI36+(CU36-CA36)/5</f>
        <v>0</v>
      </c>
      <c r="CN36" s="35">
        <f t="shared" si="122"/>
        <v>297348.78871827567</v>
      </c>
      <c r="CO36" s="79">
        <f t="shared" si="89"/>
        <v>0</v>
      </c>
      <c r="CP36" s="125"/>
      <c r="CQ36" s="128">
        <f>CM36+(CU36-CA36)/5</f>
        <v>0</v>
      </c>
      <c r="CR36" s="35">
        <f t="shared" si="123"/>
        <v>300322.27660545841</v>
      </c>
      <c r="CS36" s="79">
        <f t="shared" si="90"/>
        <v>0</v>
      </c>
      <c r="CT36" s="50"/>
      <c r="CU36" s="59"/>
      <c r="CV36" s="35">
        <f t="shared" si="124"/>
        <v>303325.49937151297</v>
      </c>
      <c r="CW36" s="79">
        <f t="shared" si="91"/>
        <v>0</v>
      </c>
      <c r="CX36" s="42"/>
      <c r="CY36" s="128">
        <f>CU36+(DO36-CU36)/5</f>
        <v>0</v>
      </c>
      <c r="CZ36" s="35">
        <f t="shared" si="125"/>
        <v>306358.75436522812</v>
      </c>
      <c r="DA36" s="79">
        <f t="shared" si="92"/>
        <v>0</v>
      </c>
      <c r="DB36" s="125"/>
      <c r="DC36" s="128">
        <f>CY36+(DO36-CU36)/5</f>
        <v>0</v>
      </c>
      <c r="DD36" s="35">
        <f t="shared" si="126"/>
        <v>309422.34190888039</v>
      </c>
      <c r="DE36" s="79">
        <f t="shared" si="93"/>
        <v>0</v>
      </c>
      <c r="DF36" s="125"/>
      <c r="DG36" s="128">
        <f>DC36+(DO36-CU36)/5</f>
        <v>0</v>
      </c>
      <c r="DH36" s="35">
        <f t="shared" si="127"/>
        <v>312516.56532796921</v>
      </c>
      <c r="DI36" s="79">
        <f t="shared" si="94"/>
        <v>0</v>
      </c>
      <c r="DJ36" s="125"/>
      <c r="DK36" s="128">
        <f>DG36+(DO36-CU36)/5</f>
        <v>0</v>
      </c>
      <c r="DL36" s="35">
        <f t="shared" si="128"/>
        <v>315641.7309812489</v>
      </c>
      <c r="DM36" s="79">
        <f t="shared" si="95"/>
        <v>0</v>
      </c>
      <c r="DN36" s="50"/>
      <c r="DO36" s="59"/>
      <c r="DP36" s="35">
        <f t="shared" si="129"/>
        <v>318798.1482910614</v>
      </c>
      <c r="DQ36" s="79">
        <f t="shared" si="96"/>
        <v>0</v>
      </c>
      <c r="DR36" s="42"/>
      <c r="DS36" s="128">
        <f>DO36+(EI36-DO36)/5</f>
        <v>0</v>
      </c>
      <c r="DT36" s="35">
        <f t="shared" si="130"/>
        <v>321986.12977397203</v>
      </c>
      <c r="DU36" s="79">
        <f t="shared" si="97"/>
        <v>0</v>
      </c>
      <c r="DV36" s="125"/>
      <c r="DW36" s="128">
        <f>DS36+(EI36-DO36)/5</f>
        <v>0</v>
      </c>
      <c r="DX36" s="35">
        <f t="shared" si="131"/>
        <v>325205.99107171176</v>
      </c>
      <c r="DY36" s="79">
        <f t="shared" si="98"/>
        <v>0</v>
      </c>
      <c r="DZ36" s="125"/>
      <c r="EA36" s="128">
        <f>DW36+(EI36-DO36)/5</f>
        <v>0</v>
      </c>
      <c r="EB36" s="35">
        <f t="shared" si="132"/>
        <v>328458.05098242889</v>
      </c>
      <c r="EC36" s="79">
        <f t="shared" si="99"/>
        <v>0</v>
      </c>
      <c r="ED36" s="125"/>
      <c r="EE36" s="128">
        <f>EA36+(EI36-DO36)/5</f>
        <v>0</v>
      </c>
      <c r="EF36" s="35">
        <f t="shared" si="133"/>
        <v>331742.63149225316</v>
      </c>
      <c r="EG36" s="79">
        <f t="shared" si="100"/>
        <v>0</v>
      </c>
      <c r="EH36" s="50"/>
      <c r="EI36" s="59"/>
      <c r="EJ36" s="35">
        <f t="shared" si="134"/>
        <v>335060.05780717568</v>
      </c>
      <c r="EK36" s="79">
        <f t="shared" si="101"/>
        <v>0</v>
      </c>
      <c r="EL36" s="26"/>
    </row>
    <row r="37" spans="1:144" x14ac:dyDescent="0.35">
      <c r="A37" s="58" t="s">
        <v>58</v>
      </c>
      <c r="B37" s="55" t="s">
        <v>41</v>
      </c>
      <c r="C37" s="90">
        <f>0.641*3.6</f>
        <v>2.3076000000000003</v>
      </c>
      <c r="D37" s="65">
        <v>884062</v>
      </c>
      <c r="E37" s="79">
        <f t="shared" si="34"/>
        <v>2.0400614712000005</v>
      </c>
      <c r="F37" s="42"/>
      <c r="G37" s="124">
        <f>C37</f>
        <v>2.3076000000000003</v>
      </c>
      <c r="H37" s="35">
        <f t="shared" si="135"/>
        <v>892902.62</v>
      </c>
      <c r="I37" s="79">
        <f t="shared" si="68"/>
        <v>2.0604620859120004</v>
      </c>
      <c r="J37" s="125"/>
      <c r="K37" s="124">
        <f>G37</f>
        <v>2.3076000000000003</v>
      </c>
      <c r="L37" s="35">
        <f t="shared" si="102"/>
        <v>901831.64619999996</v>
      </c>
      <c r="M37" s="79">
        <f t="shared" si="103"/>
        <v>2.0810667067711202</v>
      </c>
      <c r="N37" s="125"/>
      <c r="O37" s="124">
        <f>K37</f>
        <v>2.3076000000000003</v>
      </c>
      <c r="P37" s="35">
        <f t="shared" si="104"/>
        <v>910849.96266199998</v>
      </c>
      <c r="Q37" s="79">
        <f t="shared" si="70"/>
        <v>2.101877373838831</v>
      </c>
      <c r="R37" s="50"/>
      <c r="S37" s="59">
        <f>0.641*3.6</f>
        <v>2.3076000000000003</v>
      </c>
      <c r="T37" s="35">
        <f t="shared" si="105"/>
        <v>919958.46228861995</v>
      </c>
      <c r="U37" s="79">
        <f t="shared" si="71"/>
        <v>2.1228961475772197</v>
      </c>
      <c r="V37" s="42"/>
      <c r="W37" s="311">
        <f>0.641*3.6</f>
        <v>2.3076000000000003</v>
      </c>
      <c r="X37" s="200">
        <v>929158.04691150622</v>
      </c>
      <c r="Y37" s="197">
        <f t="shared" si="72"/>
        <v>2.1441251090529918</v>
      </c>
      <c r="Z37" s="125"/>
      <c r="AA37" s="124">
        <f>W37</f>
        <v>2.3076000000000003</v>
      </c>
      <c r="AB37" s="35">
        <f t="shared" si="106"/>
        <v>938449.62738062127</v>
      </c>
      <c r="AC37" s="79">
        <f t="shared" si="73"/>
        <v>2.1655663601435218</v>
      </c>
      <c r="AD37" s="125"/>
      <c r="AE37" s="124">
        <f>AA37</f>
        <v>2.3076000000000003</v>
      </c>
      <c r="AF37" s="35">
        <f t="shared" si="107"/>
        <v>947834.12365442747</v>
      </c>
      <c r="AG37" s="79">
        <f t="shared" si="74"/>
        <v>2.1872220237449569</v>
      </c>
      <c r="AH37" s="125"/>
      <c r="AI37" s="124">
        <f>AE37</f>
        <v>2.3076000000000003</v>
      </c>
      <c r="AJ37" s="35">
        <f t="shared" si="108"/>
        <v>957312.46489097178</v>
      </c>
      <c r="AK37" s="79">
        <f t="shared" si="75"/>
        <v>2.2090942439824066</v>
      </c>
      <c r="AL37" s="50"/>
      <c r="AM37" s="59">
        <f>0.641*3.6</f>
        <v>2.3076000000000003</v>
      </c>
      <c r="AN37" s="35">
        <f t="shared" si="109"/>
        <v>966885.58953988156</v>
      </c>
      <c r="AO37" s="79">
        <f t="shared" si="76"/>
        <v>2.231185186422231</v>
      </c>
      <c r="AP37" s="42"/>
      <c r="AQ37" s="124">
        <f>AM37</f>
        <v>2.3076000000000003</v>
      </c>
      <c r="AR37" s="35">
        <f t="shared" si="110"/>
        <v>976554.44543528033</v>
      </c>
      <c r="AS37" s="79">
        <f t="shared" si="77"/>
        <v>2.253497038286453</v>
      </c>
      <c r="AT37" s="125"/>
      <c r="AU37" s="124">
        <f>AQ37</f>
        <v>2.3076000000000003</v>
      </c>
      <c r="AV37" s="35">
        <f t="shared" si="111"/>
        <v>986319.98988963314</v>
      </c>
      <c r="AW37" s="79">
        <f t="shared" si="78"/>
        <v>2.2760320086693175</v>
      </c>
      <c r="AX37" s="125"/>
      <c r="AY37" s="124">
        <f>AU37</f>
        <v>2.3076000000000003</v>
      </c>
      <c r="AZ37" s="35">
        <f t="shared" si="112"/>
        <v>996183.18978852953</v>
      </c>
      <c r="BA37" s="79">
        <f t="shared" si="79"/>
        <v>2.298792328756011</v>
      </c>
      <c r="BB37" s="125"/>
      <c r="BC37" s="124">
        <f>AY37</f>
        <v>2.3076000000000003</v>
      </c>
      <c r="BD37" s="35">
        <f t="shared" si="113"/>
        <v>1006145.0216864148</v>
      </c>
      <c r="BE37" s="79">
        <f t="shared" si="80"/>
        <v>2.3217802520435713</v>
      </c>
      <c r="BF37" s="50"/>
      <c r="BG37" s="59">
        <f>0.641*3.6</f>
        <v>2.3076000000000003</v>
      </c>
      <c r="BH37" s="35">
        <f t="shared" si="114"/>
        <v>1016206.471903279</v>
      </c>
      <c r="BI37" s="79">
        <f t="shared" si="81"/>
        <v>2.3449980545640066</v>
      </c>
      <c r="BJ37" s="42"/>
      <c r="BK37" s="124">
        <f>BG37</f>
        <v>2.3076000000000003</v>
      </c>
      <c r="BL37" s="35">
        <f t="shared" si="115"/>
        <v>1026368.5366223118</v>
      </c>
      <c r="BM37" s="79">
        <f t="shared" si="82"/>
        <v>2.3684480351096471</v>
      </c>
      <c r="BN37" s="125"/>
      <c r="BO37" s="124">
        <f>BK37</f>
        <v>2.3076000000000003</v>
      </c>
      <c r="BP37" s="35">
        <f t="shared" si="116"/>
        <v>1036632.2219885349</v>
      </c>
      <c r="BQ37" s="79">
        <f t="shared" si="83"/>
        <v>2.3921325154607436</v>
      </c>
      <c r="BR37" s="125"/>
      <c r="BS37" s="124">
        <f>BO37</f>
        <v>2.3076000000000003</v>
      </c>
      <c r="BT37" s="35">
        <f t="shared" si="117"/>
        <v>1046998.5442084202</v>
      </c>
      <c r="BU37" s="79">
        <f t="shared" si="84"/>
        <v>2.4160538406153509</v>
      </c>
      <c r="BV37" s="125"/>
      <c r="BW37" s="124">
        <f>BS37</f>
        <v>2.3076000000000003</v>
      </c>
      <c r="BX37" s="35">
        <f t="shared" si="118"/>
        <v>1057468.5296505045</v>
      </c>
      <c r="BY37" s="79">
        <f t="shared" si="85"/>
        <v>2.4402143790215045</v>
      </c>
      <c r="BZ37" s="50"/>
      <c r="CA37" s="59">
        <v>4.5999999999999996</v>
      </c>
      <c r="CB37" s="35">
        <f t="shared" si="119"/>
        <v>1068043.2149470095</v>
      </c>
      <c r="CC37" s="79">
        <f t="shared" si="86"/>
        <v>4.9129987887562425</v>
      </c>
      <c r="CD37" s="42"/>
      <c r="CE37" s="124">
        <f>CA37</f>
        <v>4.5999999999999996</v>
      </c>
      <c r="CF37" s="35">
        <f t="shared" si="120"/>
        <v>1078723.6470964795</v>
      </c>
      <c r="CG37" s="79">
        <f t="shared" si="87"/>
        <v>4.9621287766438051</v>
      </c>
      <c r="CH37" s="125"/>
      <c r="CI37" s="124">
        <f>CE37</f>
        <v>4.5999999999999996</v>
      </c>
      <c r="CJ37" s="35">
        <f t="shared" si="121"/>
        <v>1089510.8835674443</v>
      </c>
      <c r="CK37" s="79">
        <f t="shared" si="88"/>
        <v>5.0117500644102435</v>
      </c>
      <c r="CL37" s="125"/>
      <c r="CM37" s="124">
        <f>CI37</f>
        <v>4.5999999999999996</v>
      </c>
      <c r="CN37" s="35">
        <f t="shared" si="122"/>
        <v>1100405.9924031186</v>
      </c>
      <c r="CO37" s="79">
        <f t="shared" si="89"/>
        <v>5.061867565054345</v>
      </c>
      <c r="CP37" s="125"/>
      <c r="CQ37" s="124">
        <f>CM37</f>
        <v>4.5999999999999996</v>
      </c>
      <c r="CR37" s="35">
        <f t="shared" si="123"/>
        <v>1111410.0523271498</v>
      </c>
      <c r="CS37" s="79">
        <f t="shared" si="90"/>
        <v>5.1124862407048886</v>
      </c>
      <c r="CT37" s="50"/>
      <c r="CU37" s="59">
        <v>4.5999999999999996</v>
      </c>
      <c r="CV37" s="35">
        <f t="shared" si="124"/>
        <v>1122524.1528504214</v>
      </c>
      <c r="CW37" s="79">
        <f t="shared" si="91"/>
        <v>5.163611103111938</v>
      </c>
      <c r="CX37" s="42"/>
      <c r="CY37" s="124">
        <f>CU37</f>
        <v>4.5999999999999996</v>
      </c>
      <c r="CZ37" s="35">
        <f t="shared" si="125"/>
        <v>1133749.3943789257</v>
      </c>
      <c r="DA37" s="79">
        <f t="shared" si="92"/>
        <v>5.2152472141430577</v>
      </c>
      <c r="DB37" s="125"/>
      <c r="DC37" s="124">
        <f>CY37</f>
        <v>4.5999999999999996</v>
      </c>
      <c r="DD37" s="35">
        <f t="shared" si="126"/>
        <v>1145086.8883227149</v>
      </c>
      <c r="DE37" s="79">
        <f t="shared" si="93"/>
        <v>5.2673996862844881</v>
      </c>
      <c r="DF37" s="125"/>
      <c r="DG37" s="124">
        <f>DC37</f>
        <v>4.5999999999999996</v>
      </c>
      <c r="DH37" s="35">
        <f t="shared" si="127"/>
        <v>1156537.7572059422</v>
      </c>
      <c r="DI37" s="79">
        <f t="shared" si="94"/>
        <v>5.3200736831473332</v>
      </c>
      <c r="DJ37" s="125"/>
      <c r="DK37" s="124">
        <f>DG37</f>
        <v>4.5999999999999996</v>
      </c>
      <c r="DL37" s="35">
        <f t="shared" si="128"/>
        <v>1168103.1347780016</v>
      </c>
      <c r="DM37" s="79">
        <f t="shared" si="95"/>
        <v>5.3732744199788067</v>
      </c>
      <c r="DN37" s="50"/>
      <c r="DO37" s="59">
        <v>4.5999999999999996</v>
      </c>
      <c r="DP37" s="35">
        <f t="shared" si="129"/>
        <v>1179784.1661257816</v>
      </c>
      <c r="DQ37" s="79">
        <f t="shared" si="96"/>
        <v>5.4270071641785949</v>
      </c>
      <c r="DR37" s="42"/>
      <c r="DS37" s="124">
        <f>DO37</f>
        <v>4.5999999999999996</v>
      </c>
      <c r="DT37" s="35">
        <f t="shared" si="130"/>
        <v>1191582.0077870395</v>
      </c>
      <c r="DU37" s="79">
        <f t="shared" si="97"/>
        <v>5.4812772358203814</v>
      </c>
      <c r="DV37" s="125"/>
      <c r="DW37" s="124">
        <f>DS37</f>
        <v>4.5999999999999996</v>
      </c>
      <c r="DX37" s="35">
        <f t="shared" si="131"/>
        <v>1203497.82786491</v>
      </c>
      <c r="DY37" s="79">
        <f t="shared" si="98"/>
        <v>5.5360900081785855</v>
      </c>
      <c r="DZ37" s="125"/>
      <c r="EA37" s="124">
        <f>DW37</f>
        <v>4.5999999999999996</v>
      </c>
      <c r="EB37" s="35">
        <f t="shared" si="132"/>
        <v>1215532.806143559</v>
      </c>
      <c r="EC37" s="79">
        <f t="shared" si="99"/>
        <v>5.5914509082603718</v>
      </c>
      <c r="ED37" s="125"/>
      <c r="EE37" s="124">
        <f>EA37</f>
        <v>4.5999999999999996</v>
      </c>
      <c r="EF37" s="35">
        <f t="shared" si="133"/>
        <v>1227688.1342049947</v>
      </c>
      <c r="EG37" s="79">
        <f t="shared" si="100"/>
        <v>5.647365417342975</v>
      </c>
      <c r="EH37" s="50"/>
      <c r="EI37" s="59">
        <v>5.4</v>
      </c>
      <c r="EJ37" s="35">
        <f t="shared" si="134"/>
        <v>1239965.0155470446</v>
      </c>
      <c r="EK37" s="79">
        <f t="shared" si="101"/>
        <v>6.695811083954041</v>
      </c>
      <c r="EL37" s="26"/>
    </row>
    <row r="38" spans="1:144" x14ac:dyDescent="0.35">
      <c r="A38" s="58" t="s">
        <v>59</v>
      </c>
      <c r="B38" s="55" t="s">
        <v>42</v>
      </c>
      <c r="C38" s="304">
        <f>0.00242*3.6</f>
        <v>8.7119999999999993E-3</v>
      </c>
      <c r="D38" s="65">
        <v>884062</v>
      </c>
      <c r="E38" s="79">
        <f t="shared" si="34"/>
        <v>7.7019481439999987E-3</v>
      </c>
      <c r="F38" s="42"/>
      <c r="G38" s="124">
        <f>C38</f>
        <v>8.7119999999999993E-3</v>
      </c>
      <c r="H38" s="35">
        <f t="shared" si="135"/>
        <v>892902.62</v>
      </c>
      <c r="I38" s="79">
        <f t="shared" si="68"/>
        <v>7.7789676254399996E-3</v>
      </c>
      <c r="J38" s="125"/>
      <c r="K38" s="124">
        <f>G38</f>
        <v>8.7119999999999993E-3</v>
      </c>
      <c r="L38" s="35">
        <f t="shared" si="102"/>
        <v>901831.64619999996</v>
      </c>
      <c r="M38" s="79">
        <f t="shared" si="103"/>
        <v>7.8567573016943993E-3</v>
      </c>
      <c r="N38" s="125"/>
      <c r="O38" s="124">
        <f>K38</f>
        <v>8.7119999999999993E-3</v>
      </c>
      <c r="P38" s="35">
        <f t="shared" si="104"/>
        <v>910849.96266199998</v>
      </c>
      <c r="Q38" s="79">
        <f t="shared" si="70"/>
        <v>7.9353248747113438E-3</v>
      </c>
      <c r="R38" s="50"/>
      <c r="S38" s="59">
        <f>0.00242*3.6</f>
        <v>8.7119999999999993E-3</v>
      </c>
      <c r="T38" s="35">
        <f t="shared" si="105"/>
        <v>919958.46228861995</v>
      </c>
      <c r="U38" s="79">
        <f t="shared" si="71"/>
        <v>8.014678123458456E-3</v>
      </c>
      <c r="V38" s="42"/>
      <c r="W38" s="311">
        <f>0.00242*3.6</f>
        <v>8.7119999999999993E-3</v>
      </c>
      <c r="X38" s="200">
        <v>929158.04691150622</v>
      </c>
      <c r="Y38" s="197">
        <f t="shared" si="72"/>
        <v>8.0948249046930414E-3</v>
      </c>
      <c r="Z38" s="125"/>
      <c r="AA38" s="124">
        <f>W38</f>
        <v>8.7119999999999993E-3</v>
      </c>
      <c r="AB38" s="35">
        <f t="shared" si="106"/>
        <v>938449.62738062127</v>
      </c>
      <c r="AC38" s="79">
        <f t="shared" si="73"/>
        <v>8.1757731537399729E-3</v>
      </c>
      <c r="AD38" s="125"/>
      <c r="AE38" s="124">
        <f>AA38</f>
        <v>8.7119999999999993E-3</v>
      </c>
      <c r="AF38" s="35">
        <f t="shared" si="107"/>
        <v>947834.12365442747</v>
      </c>
      <c r="AG38" s="79">
        <f t="shared" si="74"/>
        <v>8.2575308852773713E-3</v>
      </c>
      <c r="AH38" s="125"/>
      <c r="AI38" s="124">
        <f>AE38</f>
        <v>8.7119999999999993E-3</v>
      </c>
      <c r="AJ38" s="35">
        <f t="shared" si="108"/>
        <v>957312.46489097178</v>
      </c>
      <c r="AK38" s="79">
        <f t="shared" si="75"/>
        <v>8.3401061941301442E-3</v>
      </c>
      <c r="AL38" s="50"/>
      <c r="AM38" s="59">
        <f>0.00242*3.6</f>
        <v>8.7119999999999993E-3</v>
      </c>
      <c r="AN38" s="35">
        <f t="shared" si="109"/>
        <v>966885.58953988156</v>
      </c>
      <c r="AO38" s="79">
        <f t="shared" si="76"/>
        <v>8.4235072560714472E-3</v>
      </c>
      <c r="AP38" s="42"/>
      <c r="AQ38" s="124">
        <f>AM38</f>
        <v>8.7119999999999993E-3</v>
      </c>
      <c r="AR38" s="35">
        <f t="shared" si="110"/>
        <v>976554.44543528033</v>
      </c>
      <c r="AS38" s="79">
        <f t="shared" si="77"/>
        <v>8.5077423286321601E-3</v>
      </c>
      <c r="AT38" s="125"/>
      <c r="AU38" s="124">
        <f>AQ38</f>
        <v>8.7119999999999993E-3</v>
      </c>
      <c r="AV38" s="35">
        <f t="shared" si="111"/>
        <v>986319.98988963314</v>
      </c>
      <c r="AW38" s="79">
        <f t="shared" si="78"/>
        <v>8.5928197519184839E-3</v>
      </c>
      <c r="AX38" s="125"/>
      <c r="AY38" s="124">
        <f>AU38</f>
        <v>8.7119999999999993E-3</v>
      </c>
      <c r="AZ38" s="35">
        <f t="shared" si="112"/>
        <v>996183.18978852953</v>
      </c>
      <c r="BA38" s="79">
        <f t="shared" si="79"/>
        <v>8.6787479494376697E-3</v>
      </c>
      <c r="BB38" s="125"/>
      <c r="BC38" s="124">
        <f>AY38</f>
        <v>8.7119999999999993E-3</v>
      </c>
      <c r="BD38" s="35">
        <f t="shared" si="113"/>
        <v>1006145.0216864148</v>
      </c>
      <c r="BE38" s="79">
        <f t="shared" si="80"/>
        <v>8.7655354289320458E-3</v>
      </c>
      <c r="BF38" s="50"/>
      <c r="BG38" s="59">
        <f>0.00242*3.6</f>
        <v>8.7119999999999993E-3</v>
      </c>
      <c r="BH38" s="35">
        <f t="shared" si="114"/>
        <v>1016206.471903279</v>
      </c>
      <c r="BI38" s="79">
        <f t="shared" si="81"/>
        <v>8.8531907832213649E-3</v>
      </c>
      <c r="BJ38" s="42"/>
      <c r="BK38" s="124">
        <f>BG38</f>
        <v>8.7119999999999993E-3</v>
      </c>
      <c r="BL38" s="35">
        <f t="shared" si="115"/>
        <v>1026368.5366223118</v>
      </c>
      <c r="BM38" s="79">
        <f t="shared" si="82"/>
        <v>8.9417226910535798E-3</v>
      </c>
      <c r="BN38" s="125"/>
      <c r="BO38" s="124">
        <f>BK38</f>
        <v>8.7119999999999993E-3</v>
      </c>
      <c r="BP38" s="35">
        <f t="shared" si="116"/>
        <v>1036632.2219885349</v>
      </c>
      <c r="BQ38" s="79">
        <f t="shared" si="83"/>
        <v>9.031139917964115E-3</v>
      </c>
      <c r="BR38" s="125"/>
      <c r="BS38" s="124">
        <f>BO38</f>
        <v>8.7119999999999993E-3</v>
      </c>
      <c r="BT38" s="35">
        <f t="shared" si="117"/>
        <v>1046998.5442084202</v>
      </c>
      <c r="BU38" s="79">
        <f t="shared" si="84"/>
        <v>9.1214513171437549E-3</v>
      </c>
      <c r="BV38" s="125"/>
      <c r="BW38" s="124">
        <f>BS38</f>
        <v>8.7119999999999993E-3</v>
      </c>
      <c r="BX38" s="35">
        <f t="shared" si="118"/>
        <v>1057468.5296505045</v>
      </c>
      <c r="BY38" s="79">
        <f t="shared" si="85"/>
        <v>9.2126658303151952E-3</v>
      </c>
      <c r="BZ38" s="50"/>
      <c r="CA38" s="59">
        <v>0.17</v>
      </c>
      <c r="CB38" s="35">
        <f t="shared" si="119"/>
        <v>1068043.2149470095</v>
      </c>
      <c r="CC38" s="79">
        <f t="shared" si="86"/>
        <v>0.18156734654099163</v>
      </c>
      <c r="CD38" s="126"/>
      <c r="CE38" s="124">
        <f>CA38</f>
        <v>0.17</v>
      </c>
      <c r="CF38" s="35">
        <f t="shared" si="120"/>
        <v>1078723.6470964795</v>
      </c>
      <c r="CG38" s="79">
        <f t="shared" si="87"/>
        <v>0.18338302000640153</v>
      </c>
      <c r="CH38" s="125"/>
      <c r="CI38" s="124">
        <f>CE38</f>
        <v>0.17</v>
      </c>
      <c r="CJ38" s="35">
        <f t="shared" si="121"/>
        <v>1089510.8835674443</v>
      </c>
      <c r="CK38" s="79">
        <f t="shared" si="88"/>
        <v>0.18521685020646556</v>
      </c>
      <c r="CL38" s="125"/>
      <c r="CM38" s="124">
        <f>CI38</f>
        <v>0.17</v>
      </c>
      <c r="CN38" s="35">
        <f t="shared" si="122"/>
        <v>1100405.9924031186</v>
      </c>
      <c r="CO38" s="79">
        <f t="shared" si="89"/>
        <v>0.18706901870853018</v>
      </c>
      <c r="CP38" s="125"/>
      <c r="CQ38" s="124">
        <f>CM38</f>
        <v>0.17</v>
      </c>
      <c r="CR38" s="35">
        <f t="shared" si="123"/>
        <v>1111410.0523271498</v>
      </c>
      <c r="CS38" s="79">
        <f t="shared" si="90"/>
        <v>0.18893970889561548</v>
      </c>
      <c r="CT38" s="127"/>
      <c r="CU38" s="59">
        <v>0.17</v>
      </c>
      <c r="CV38" s="35">
        <f t="shared" si="124"/>
        <v>1122524.1528504214</v>
      </c>
      <c r="CW38" s="79">
        <f t="shared" si="91"/>
        <v>0.19082910598457165</v>
      </c>
      <c r="CX38" s="42"/>
      <c r="CY38" s="124">
        <f>CU38</f>
        <v>0.17</v>
      </c>
      <c r="CZ38" s="35">
        <f t="shared" si="125"/>
        <v>1133749.3943789257</v>
      </c>
      <c r="DA38" s="79">
        <f t="shared" si="92"/>
        <v>0.19273739704441739</v>
      </c>
      <c r="DB38" s="125"/>
      <c r="DC38" s="124">
        <f>CY38</f>
        <v>0.17</v>
      </c>
      <c r="DD38" s="35">
        <f t="shared" si="126"/>
        <v>1145086.8883227149</v>
      </c>
      <c r="DE38" s="79">
        <f t="shared" si="93"/>
        <v>0.19466477101486157</v>
      </c>
      <c r="DF38" s="125"/>
      <c r="DG38" s="124">
        <f>DC38</f>
        <v>0.17</v>
      </c>
      <c r="DH38" s="35">
        <f t="shared" si="127"/>
        <v>1156537.7572059422</v>
      </c>
      <c r="DI38" s="79">
        <f t="shared" si="94"/>
        <v>0.19661141872501017</v>
      </c>
      <c r="DJ38" s="125"/>
      <c r="DK38" s="124">
        <f>DG38</f>
        <v>0.17</v>
      </c>
      <c r="DL38" s="35">
        <f t="shared" si="128"/>
        <v>1168103.1347780016</v>
      </c>
      <c r="DM38" s="79">
        <f t="shared" si="95"/>
        <v>0.19857753291226027</v>
      </c>
      <c r="DN38" s="50"/>
      <c r="DO38" s="59">
        <v>0.17</v>
      </c>
      <c r="DP38" s="35">
        <f t="shared" si="129"/>
        <v>1179784.1661257816</v>
      </c>
      <c r="DQ38" s="79">
        <f t="shared" si="96"/>
        <v>0.20056330824138288</v>
      </c>
      <c r="DR38" s="42"/>
      <c r="DS38" s="124">
        <f>DO38</f>
        <v>0.17</v>
      </c>
      <c r="DT38" s="35">
        <f t="shared" si="130"/>
        <v>1191582.0077870395</v>
      </c>
      <c r="DU38" s="79">
        <f t="shared" si="97"/>
        <v>0.20256894132379671</v>
      </c>
      <c r="DV38" s="125"/>
      <c r="DW38" s="124">
        <f>DS38</f>
        <v>0.17</v>
      </c>
      <c r="DX38" s="35">
        <f t="shared" si="131"/>
        <v>1203497.82786491</v>
      </c>
      <c r="DY38" s="79">
        <f t="shared" si="98"/>
        <v>0.20459463073703471</v>
      </c>
      <c r="DZ38" s="125"/>
      <c r="EA38" s="124">
        <f>DW38</f>
        <v>0.17</v>
      </c>
      <c r="EB38" s="35">
        <f t="shared" si="132"/>
        <v>1215532.806143559</v>
      </c>
      <c r="EC38" s="79">
        <f t="shared" si="99"/>
        <v>0.20664057704440505</v>
      </c>
      <c r="ED38" s="125"/>
      <c r="EE38" s="124">
        <f>EA38</f>
        <v>0.17</v>
      </c>
      <c r="EF38" s="35">
        <f t="shared" si="133"/>
        <v>1227688.1342049947</v>
      </c>
      <c r="EG38" s="79">
        <f t="shared" si="100"/>
        <v>0.20870698281484909</v>
      </c>
      <c r="EH38" s="50"/>
      <c r="EI38" s="59">
        <v>0.17</v>
      </c>
      <c r="EJ38" s="35">
        <f t="shared" si="134"/>
        <v>1239965.0155470446</v>
      </c>
      <c r="EK38" s="79">
        <f t="shared" si="101"/>
        <v>0.21079405264299758</v>
      </c>
      <c r="EL38" s="26"/>
    </row>
    <row r="39" spans="1:144" x14ac:dyDescent="0.35">
      <c r="A39" s="58" t="s">
        <v>60</v>
      </c>
      <c r="B39" s="55" t="s">
        <v>43</v>
      </c>
      <c r="C39" s="90">
        <f>34.8*3.6</f>
        <v>125.27999999999999</v>
      </c>
      <c r="D39" s="65">
        <v>884062</v>
      </c>
      <c r="E39" s="79">
        <f t="shared" si="34"/>
        <v>110.75528735999998</v>
      </c>
      <c r="F39" s="42"/>
      <c r="G39" s="128">
        <f>C39+(S39-C39)/4</f>
        <v>138.95999999999998</v>
      </c>
      <c r="H39" s="35">
        <f t="shared" si="135"/>
        <v>892902.62</v>
      </c>
      <c r="I39" s="79">
        <f t="shared" si="68"/>
        <v>124.07774807519998</v>
      </c>
      <c r="J39" s="125"/>
      <c r="K39" s="128">
        <f>G39+(S39-C39)/4</f>
        <v>152.63999999999999</v>
      </c>
      <c r="L39" s="35">
        <f t="shared" si="102"/>
        <v>901831.64619999996</v>
      </c>
      <c r="M39" s="79">
        <f t="shared" si="103"/>
        <v>137.65558247596798</v>
      </c>
      <c r="N39" s="125"/>
      <c r="O39" s="128">
        <f>K39+(S39-C39)/4</f>
        <v>166.32</v>
      </c>
      <c r="P39" s="35">
        <f t="shared" si="104"/>
        <v>910849.96266199998</v>
      </c>
      <c r="Q39" s="79">
        <f t="shared" si="70"/>
        <v>151.49256578994385</v>
      </c>
      <c r="R39" s="50"/>
      <c r="S39" s="59">
        <v>180</v>
      </c>
      <c r="T39" s="35">
        <f t="shared" si="105"/>
        <v>919958.46228861995</v>
      </c>
      <c r="U39" s="79">
        <f t="shared" si="71"/>
        <v>165.59252321195157</v>
      </c>
      <c r="V39" s="42"/>
      <c r="W39" s="315">
        <f>S39+(AM39-S39)/5</f>
        <v>208.4</v>
      </c>
      <c r="X39" s="200">
        <v>929158.04691150622</v>
      </c>
      <c r="Y39" s="197">
        <f t="shared" si="72"/>
        <v>193.63653697635792</v>
      </c>
      <c r="Z39" s="125"/>
      <c r="AA39" s="128">
        <f>W39+(AM39-S39)/5</f>
        <v>236.8</v>
      </c>
      <c r="AB39" s="35">
        <f t="shared" si="106"/>
        <v>938449.62738062127</v>
      </c>
      <c r="AC39" s="79">
        <f t="shared" si="73"/>
        <v>222.22487176373113</v>
      </c>
      <c r="AD39" s="125"/>
      <c r="AE39" s="128">
        <f>AA39+(AM39-S39)/5</f>
        <v>265.2</v>
      </c>
      <c r="AF39" s="35">
        <f t="shared" si="107"/>
        <v>947834.12365442747</v>
      </c>
      <c r="AG39" s="79">
        <f t="shared" si="74"/>
        <v>251.36560959315418</v>
      </c>
      <c r="AH39" s="125"/>
      <c r="AI39" s="128">
        <f>AE39+(AM39-S39)/5</f>
        <v>293.59999999999997</v>
      </c>
      <c r="AJ39" s="35">
        <f t="shared" si="108"/>
        <v>957312.46489097178</v>
      </c>
      <c r="AK39" s="79">
        <f t="shared" si="75"/>
        <v>281.06693969198932</v>
      </c>
      <c r="AL39" s="50"/>
      <c r="AM39" s="59">
        <v>322</v>
      </c>
      <c r="AN39" s="35">
        <f t="shared" si="109"/>
        <v>966885.58953988156</v>
      </c>
      <c r="AO39" s="79">
        <f t="shared" si="76"/>
        <v>311.33715983184186</v>
      </c>
      <c r="AP39" s="42"/>
      <c r="AQ39" s="59"/>
      <c r="AR39" s="35">
        <f t="shared" si="110"/>
        <v>976554.44543528033</v>
      </c>
      <c r="AS39" s="79">
        <f t="shared" si="77"/>
        <v>0</v>
      </c>
      <c r="AT39" s="14"/>
      <c r="AU39" s="59"/>
      <c r="AV39" s="35">
        <f t="shared" si="111"/>
        <v>986319.98988963314</v>
      </c>
      <c r="AW39" s="79">
        <f t="shared" si="78"/>
        <v>0</v>
      </c>
      <c r="AX39" s="14"/>
      <c r="AY39" s="59"/>
      <c r="AZ39" s="35">
        <f t="shared" si="112"/>
        <v>996183.18978852953</v>
      </c>
      <c r="BA39" s="79">
        <f t="shared" si="79"/>
        <v>0</v>
      </c>
      <c r="BB39" s="14"/>
      <c r="BC39" s="59"/>
      <c r="BD39" s="35">
        <f t="shared" si="113"/>
        <v>1006145.0216864148</v>
      </c>
      <c r="BE39" s="79">
        <f t="shared" si="80"/>
        <v>0</v>
      </c>
      <c r="BF39" s="50"/>
      <c r="BG39" s="59">
        <v>419</v>
      </c>
      <c r="BH39" s="35">
        <f t="shared" si="114"/>
        <v>1016206.471903279</v>
      </c>
      <c r="BI39" s="79">
        <f t="shared" si="81"/>
        <v>425.79051172747387</v>
      </c>
      <c r="BJ39" s="42"/>
      <c r="BK39" s="128">
        <f>BG39+(CA39-BG39)/5</f>
        <v>430.8</v>
      </c>
      <c r="BL39" s="35">
        <f t="shared" si="115"/>
        <v>1026368.5366223118</v>
      </c>
      <c r="BM39" s="79">
        <f t="shared" si="82"/>
        <v>442.15956557689196</v>
      </c>
      <c r="BN39" s="125"/>
      <c r="BO39" s="128">
        <f>BK39+(CA39-BG39)/5</f>
        <v>442.6</v>
      </c>
      <c r="BP39" s="35">
        <f t="shared" si="116"/>
        <v>1036632.2219885349</v>
      </c>
      <c r="BQ39" s="79">
        <f t="shared" si="83"/>
        <v>458.81342145212557</v>
      </c>
      <c r="BR39" s="125"/>
      <c r="BS39" s="128">
        <f>BO39+(CA39-BG39)/5</f>
        <v>454.40000000000003</v>
      </c>
      <c r="BT39" s="35">
        <f t="shared" si="117"/>
        <v>1046998.5442084202</v>
      </c>
      <c r="BU39" s="79">
        <f t="shared" si="84"/>
        <v>475.75613848830619</v>
      </c>
      <c r="BV39" s="125"/>
      <c r="BW39" s="128">
        <f>BS39+(CA39-BG39)/5</f>
        <v>466.20000000000005</v>
      </c>
      <c r="BX39" s="35">
        <f t="shared" si="118"/>
        <v>1057468.5296505045</v>
      </c>
      <c r="BY39" s="79">
        <f t="shared" si="85"/>
        <v>492.99182852306524</v>
      </c>
      <c r="BZ39" s="50"/>
      <c r="CA39" s="59">
        <v>478</v>
      </c>
      <c r="CB39" s="35">
        <f t="shared" si="119"/>
        <v>1068043.2149470095</v>
      </c>
      <c r="CC39" s="79">
        <f t="shared" si="86"/>
        <v>510.52465674467049</v>
      </c>
      <c r="CD39" s="42"/>
      <c r="CE39" s="128">
        <f>CA39+(CU39-CA39)/5</f>
        <v>487.4</v>
      </c>
      <c r="CF39" s="35">
        <f t="shared" si="120"/>
        <v>1078723.6470964795</v>
      </c>
      <c r="CG39" s="79">
        <f t="shared" si="87"/>
        <v>525.76990559482408</v>
      </c>
      <c r="CH39" s="125"/>
      <c r="CI39" s="128">
        <f>CE39+(CU39-CA39)/5</f>
        <v>496.79999999999995</v>
      </c>
      <c r="CJ39" s="35">
        <f t="shared" si="121"/>
        <v>1089510.8835674443</v>
      </c>
      <c r="CK39" s="79">
        <f t="shared" si="88"/>
        <v>541.26900695630627</v>
      </c>
      <c r="CL39" s="125"/>
      <c r="CM39" s="128">
        <f>CI39+(CU39-CA39)/5</f>
        <v>506.19999999999993</v>
      </c>
      <c r="CN39" s="35">
        <f t="shared" si="122"/>
        <v>1100405.9924031186</v>
      </c>
      <c r="CO39" s="79">
        <f t="shared" si="89"/>
        <v>557.02551335445855</v>
      </c>
      <c r="CP39" s="125"/>
      <c r="CQ39" s="128">
        <f>CM39+(CU39-CA39)/5</f>
        <v>515.59999999999991</v>
      </c>
      <c r="CR39" s="35">
        <f t="shared" si="123"/>
        <v>1111410.0523271498</v>
      </c>
      <c r="CS39" s="79">
        <f t="shared" si="90"/>
        <v>573.04302297987829</v>
      </c>
      <c r="CT39" s="50"/>
      <c r="CU39" s="59">
        <v>525</v>
      </c>
      <c r="CV39" s="35">
        <f t="shared" si="124"/>
        <v>1122524.1528504214</v>
      </c>
      <c r="CW39" s="79">
        <f t="shared" si="91"/>
        <v>589.32518024647118</v>
      </c>
      <c r="CX39" s="42"/>
      <c r="CY39" s="128">
        <f>CU39+(DO39-CU39)/5</f>
        <v>538.6</v>
      </c>
      <c r="CZ39" s="35">
        <f t="shared" si="125"/>
        <v>1133749.3943789257</v>
      </c>
      <c r="DA39" s="79">
        <f t="shared" si="92"/>
        <v>610.63742381248937</v>
      </c>
      <c r="DB39" s="125"/>
      <c r="DC39" s="128">
        <f>CY39+(DO39-CU39)/5</f>
        <v>552.20000000000005</v>
      </c>
      <c r="DD39" s="35">
        <f t="shared" si="126"/>
        <v>1145086.8883227149</v>
      </c>
      <c r="DE39" s="79">
        <f t="shared" si="93"/>
        <v>632.31697973180326</v>
      </c>
      <c r="DF39" s="125"/>
      <c r="DG39" s="128">
        <f>DC39+(DO39-CU39)/5</f>
        <v>565.80000000000007</v>
      </c>
      <c r="DH39" s="35">
        <f t="shared" si="127"/>
        <v>1156537.7572059422</v>
      </c>
      <c r="DI39" s="79">
        <f t="shared" si="94"/>
        <v>654.36906302712214</v>
      </c>
      <c r="DJ39" s="125"/>
      <c r="DK39" s="128">
        <f>DG39+(DO39-CU39)/5</f>
        <v>579.40000000000009</v>
      </c>
      <c r="DL39" s="35">
        <f t="shared" si="128"/>
        <v>1168103.1347780016</v>
      </c>
      <c r="DM39" s="79">
        <f t="shared" si="95"/>
        <v>676.79895629037424</v>
      </c>
      <c r="DN39" s="50"/>
      <c r="DO39" s="59">
        <v>593</v>
      </c>
      <c r="DP39" s="35">
        <f t="shared" si="129"/>
        <v>1179784.1661257816</v>
      </c>
      <c r="DQ39" s="79">
        <f t="shared" si="96"/>
        <v>699.61201051258854</v>
      </c>
      <c r="DR39" s="42"/>
      <c r="DS39" s="128">
        <f>DO39+(EI39-DO39)/5</f>
        <v>595.79999999999995</v>
      </c>
      <c r="DT39" s="35">
        <f t="shared" si="130"/>
        <v>1191582.0077870395</v>
      </c>
      <c r="DU39" s="79">
        <f t="shared" si="97"/>
        <v>709.94456023951807</v>
      </c>
      <c r="DV39" s="125"/>
      <c r="DW39" s="128">
        <f>DS39+(EI39-DO39)/5</f>
        <v>598.59999999999991</v>
      </c>
      <c r="DX39" s="35">
        <f t="shared" si="131"/>
        <v>1203497.82786491</v>
      </c>
      <c r="DY39" s="79">
        <f t="shared" si="98"/>
        <v>720.41379975993505</v>
      </c>
      <c r="DZ39" s="125"/>
      <c r="EA39" s="128">
        <f>DW39+(EI39-DO39)/5</f>
        <v>601.39999999999986</v>
      </c>
      <c r="EB39" s="35">
        <f t="shared" si="132"/>
        <v>1215532.806143559</v>
      </c>
      <c r="EC39" s="79">
        <f t="shared" si="99"/>
        <v>731.02142961473623</v>
      </c>
      <c r="ED39" s="125"/>
      <c r="EE39" s="128">
        <f>EA39+(EI39-DO39)/5</f>
        <v>604.19999999999982</v>
      </c>
      <c r="EF39" s="35">
        <f t="shared" si="133"/>
        <v>1227688.1342049947</v>
      </c>
      <c r="EG39" s="79">
        <f t="shared" si="100"/>
        <v>741.7691706866575</v>
      </c>
      <c r="EH39" s="50"/>
      <c r="EI39" s="59">
        <v>607</v>
      </c>
      <c r="EJ39" s="35">
        <f t="shared" si="134"/>
        <v>1239965.0155470446</v>
      </c>
      <c r="EK39" s="79">
        <f t="shared" si="101"/>
        <v>752.65876443705611</v>
      </c>
      <c r="EL39" s="26"/>
    </row>
    <row r="40" spans="1:144" x14ac:dyDescent="0.35">
      <c r="A40" s="58" t="s">
        <v>61</v>
      </c>
      <c r="B40" s="55" t="s">
        <v>47</v>
      </c>
      <c r="C40" s="90">
        <f>6.97*3.6</f>
        <v>25.091999999999999</v>
      </c>
      <c r="D40" s="65">
        <v>884062</v>
      </c>
      <c r="E40" s="79">
        <f t="shared" si="34"/>
        <v>22.182883703999998</v>
      </c>
      <c r="F40" s="42"/>
      <c r="G40" s="124">
        <f>C40</f>
        <v>25.091999999999999</v>
      </c>
      <c r="H40" s="35">
        <f t="shared" si="135"/>
        <v>892902.62</v>
      </c>
      <c r="I40" s="79">
        <f t="shared" si="68"/>
        <v>22.404712541039999</v>
      </c>
      <c r="J40" s="125"/>
      <c r="K40" s="124">
        <f>G40</f>
        <v>25.091999999999999</v>
      </c>
      <c r="L40" s="35">
        <f t="shared" si="102"/>
        <v>901831.64619999996</v>
      </c>
      <c r="M40" s="79">
        <f t="shared" si="103"/>
        <v>22.628759666450396</v>
      </c>
      <c r="N40" s="125"/>
      <c r="O40" s="124">
        <f>K40</f>
        <v>25.091999999999999</v>
      </c>
      <c r="P40" s="35">
        <f t="shared" si="104"/>
        <v>910849.96266199998</v>
      </c>
      <c r="Q40" s="79">
        <f t="shared" si="70"/>
        <v>22.855047263114905</v>
      </c>
      <c r="R40" s="50"/>
      <c r="S40" s="59">
        <f>6.97*3.6</f>
        <v>25.091999999999999</v>
      </c>
      <c r="T40" s="35">
        <f t="shared" si="105"/>
        <v>919958.46228861995</v>
      </c>
      <c r="U40" s="79">
        <f t="shared" si="71"/>
        <v>23.083597735746054</v>
      </c>
      <c r="V40" s="42"/>
      <c r="W40" s="311">
        <f>6.97*3.6</f>
        <v>25.091999999999999</v>
      </c>
      <c r="X40" s="200">
        <v>929158.04691150622</v>
      </c>
      <c r="Y40" s="197">
        <f t="shared" si="72"/>
        <v>23.314433713103515</v>
      </c>
      <c r="Z40" s="125"/>
      <c r="AA40" s="124">
        <f>W40</f>
        <v>25.091999999999999</v>
      </c>
      <c r="AB40" s="35">
        <f t="shared" si="106"/>
        <v>938449.62738062127</v>
      </c>
      <c r="AC40" s="79">
        <f t="shared" si="73"/>
        <v>23.547578050234549</v>
      </c>
      <c r="AD40" s="125"/>
      <c r="AE40" s="124">
        <f>AA40</f>
        <v>25.091999999999999</v>
      </c>
      <c r="AF40" s="35">
        <f t="shared" si="107"/>
        <v>947834.12365442747</v>
      </c>
      <c r="AG40" s="79">
        <f t="shared" si="74"/>
        <v>23.783053830736893</v>
      </c>
      <c r="AH40" s="125"/>
      <c r="AI40" s="124">
        <f>AE40</f>
        <v>25.091999999999999</v>
      </c>
      <c r="AJ40" s="35">
        <f t="shared" si="108"/>
        <v>957312.46489097178</v>
      </c>
      <c r="AK40" s="79">
        <f t="shared" si="75"/>
        <v>24.020884369044264</v>
      </c>
      <c r="AL40" s="50"/>
      <c r="AM40" s="59">
        <v>29</v>
      </c>
      <c r="AN40" s="35">
        <f t="shared" si="109"/>
        <v>966885.58953988156</v>
      </c>
      <c r="AO40" s="79">
        <f t="shared" si="76"/>
        <v>28.039682096656566</v>
      </c>
      <c r="AP40" s="42"/>
      <c r="AQ40" s="124">
        <f>AM40</f>
        <v>29</v>
      </c>
      <c r="AR40" s="35">
        <f t="shared" si="110"/>
        <v>976554.44543528033</v>
      </c>
      <c r="AS40" s="79">
        <f t="shared" si="77"/>
        <v>28.320078917623128</v>
      </c>
      <c r="AT40" s="125"/>
      <c r="AU40" s="124">
        <f>AQ40</f>
        <v>29</v>
      </c>
      <c r="AV40" s="35">
        <f t="shared" si="111"/>
        <v>986319.98988963314</v>
      </c>
      <c r="AW40" s="79">
        <f t="shared" si="78"/>
        <v>28.603279706799363</v>
      </c>
      <c r="AX40" s="125"/>
      <c r="AY40" s="124">
        <f>AU40</f>
        <v>29</v>
      </c>
      <c r="AZ40" s="35">
        <f t="shared" si="112"/>
        <v>996183.18978852953</v>
      </c>
      <c r="BA40" s="79">
        <f t="shared" si="79"/>
        <v>28.889312503867359</v>
      </c>
      <c r="BB40" s="125"/>
      <c r="BC40" s="124">
        <f>AY40</f>
        <v>29</v>
      </c>
      <c r="BD40" s="35">
        <f t="shared" si="113"/>
        <v>1006145.0216864148</v>
      </c>
      <c r="BE40" s="79">
        <f t="shared" si="80"/>
        <v>29.178205628906031</v>
      </c>
      <c r="BF40" s="50"/>
      <c r="BG40" s="59">
        <v>29</v>
      </c>
      <c r="BH40" s="35">
        <f t="shared" si="114"/>
        <v>1016206.471903279</v>
      </c>
      <c r="BI40" s="79">
        <f t="shared" si="81"/>
        <v>29.46998768519509</v>
      </c>
      <c r="BJ40" s="42"/>
      <c r="BK40" s="124">
        <f>BG40</f>
        <v>29</v>
      </c>
      <c r="BL40" s="35">
        <f t="shared" si="115"/>
        <v>1026368.5366223118</v>
      </c>
      <c r="BM40" s="79">
        <f t="shared" si="82"/>
        <v>29.76468756204704</v>
      </c>
      <c r="BN40" s="125"/>
      <c r="BO40" s="124">
        <f>BK40</f>
        <v>29</v>
      </c>
      <c r="BP40" s="35">
        <f t="shared" si="116"/>
        <v>1036632.2219885349</v>
      </c>
      <c r="BQ40" s="79">
        <f t="shared" si="83"/>
        <v>30.062334437667513</v>
      </c>
      <c r="BR40" s="125"/>
      <c r="BS40" s="124">
        <f>BO40</f>
        <v>29</v>
      </c>
      <c r="BT40" s="35">
        <f t="shared" si="117"/>
        <v>1046998.5442084202</v>
      </c>
      <c r="BU40" s="79">
        <f t="shared" si="84"/>
        <v>30.362957782044187</v>
      </c>
      <c r="BV40" s="125"/>
      <c r="BW40" s="124">
        <f>BS40</f>
        <v>29</v>
      </c>
      <c r="BX40" s="35">
        <f t="shared" si="118"/>
        <v>1057468.5296505045</v>
      </c>
      <c r="BY40" s="79">
        <f t="shared" si="85"/>
        <v>30.666587359864629</v>
      </c>
      <c r="BZ40" s="50"/>
      <c r="CA40" s="59">
        <v>29</v>
      </c>
      <c r="CB40" s="35">
        <f t="shared" si="119"/>
        <v>1068043.2149470095</v>
      </c>
      <c r="CC40" s="79">
        <f t="shared" si="86"/>
        <v>30.973253233463272</v>
      </c>
      <c r="CD40" s="42"/>
      <c r="CE40" s="124">
        <f>CA40</f>
        <v>29</v>
      </c>
      <c r="CF40" s="35">
        <f t="shared" si="120"/>
        <v>1078723.6470964795</v>
      </c>
      <c r="CG40" s="79">
        <f t="shared" si="87"/>
        <v>31.282985765797907</v>
      </c>
      <c r="CH40" s="125"/>
      <c r="CI40" s="124">
        <f>CE40</f>
        <v>29</v>
      </c>
      <c r="CJ40" s="35">
        <f t="shared" si="121"/>
        <v>1089510.8835674443</v>
      </c>
      <c r="CK40" s="79">
        <f t="shared" si="88"/>
        <v>31.595815623455884</v>
      </c>
      <c r="CL40" s="125"/>
      <c r="CM40" s="124">
        <f>CI40</f>
        <v>29</v>
      </c>
      <c r="CN40" s="35">
        <f t="shared" si="122"/>
        <v>1100405.9924031186</v>
      </c>
      <c r="CO40" s="79">
        <f t="shared" si="89"/>
        <v>31.911773779690442</v>
      </c>
      <c r="CP40" s="125"/>
      <c r="CQ40" s="124">
        <f>CM40</f>
        <v>29</v>
      </c>
      <c r="CR40" s="35">
        <f t="shared" si="123"/>
        <v>1111410.0523271498</v>
      </c>
      <c r="CS40" s="79">
        <f t="shared" si="90"/>
        <v>32.230891517487343</v>
      </c>
      <c r="CT40" s="50"/>
      <c r="CU40" s="59">
        <v>29</v>
      </c>
      <c r="CV40" s="35">
        <f t="shared" si="124"/>
        <v>1122524.1528504214</v>
      </c>
      <c r="CW40" s="79">
        <f t="shared" si="91"/>
        <v>32.553200432662216</v>
      </c>
      <c r="CX40" s="42"/>
      <c r="CY40" s="124">
        <f>CU40</f>
        <v>29</v>
      </c>
      <c r="CZ40" s="35">
        <f t="shared" si="125"/>
        <v>1133749.3943789257</v>
      </c>
      <c r="DA40" s="79">
        <f t="shared" si="92"/>
        <v>32.878732436988848</v>
      </c>
      <c r="DB40" s="125"/>
      <c r="DC40" s="124">
        <f>CY40</f>
        <v>29</v>
      </c>
      <c r="DD40" s="35">
        <f t="shared" si="126"/>
        <v>1145086.8883227149</v>
      </c>
      <c r="DE40" s="79">
        <f t="shared" si="93"/>
        <v>33.207519761358732</v>
      </c>
      <c r="DF40" s="125"/>
      <c r="DG40" s="124">
        <f>DC40</f>
        <v>29</v>
      </c>
      <c r="DH40" s="35">
        <f t="shared" si="127"/>
        <v>1156537.7572059422</v>
      </c>
      <c r="DI40" s="79">
        <f t="shared" si="94"/>
        <v>33.539594958972323</v>
      </c>
      <c r="DJ40" s="125"/>
      <c r="DK40" s="124">
        <f>DG40</f>
        <v>29</v>
      </c>
      <c r="DL40" s="35">
        <f t="shared" si="128"/>
        <v>1168103.1347780016</v>
      </c>
      <c r="DM40" s="79">
        <f t="shared" si="95"/>
        <v>33.874990908562047</v>
      </c>
      <c r="DN40" s="50"/>
      <c r="DO40" s="59">
        <v>29</v>
      </c>
      <c r="DP40" s="35">
        <f t="shared" si="129"/>
        <v>1179784.1661257816</v>
      </c>
      <c r="DQ40" s="79">
        <f t="shared" si="96"/>
        <v>34.213740817647668</v>
      </c>
      <c r="DR40" s="42"/>
      <c r="DS40" s="124">
        <f>DO40</f>
        <v>29</v>
      </c>
      <c r="DT40" s="35">
        <f t="shared" si="130"/>
        <v>1191582.0077870395</v>
      </c>
      <c r="DU40" s="79">
        <f t="shared" si="97"/>
        <v>34.555878225824145</v>
      </c>
      <c r="DV40" s="125"/>
      <c r="DW40" s="124">
        <f>DS40</f>
        <v>29</v>
      </c>
      <c r="DX40" s="35">
        <f t="shared" si="131"/>
        <v>1203497.82786491</v>
      </c>
      <c r="DY40" s="79">
        <f t="shared" si="98"/>
        <v>34.901437008082389</v>
      </c>
      <c r="DZ40" s="125"/>
      <c r="EA40" s="124">
        <f>DW40</f>
        <v>29</v>
      </c>
      <c r="EB40" s="35">
        <f t="shared" si="132"/>
        <v>1215532.806143559</v>
      </c>
      <c r="EC40" s="79">
        <f t="shared" si="99"/>
        <v>35.250451378163213</v>
      </c>
      <c r="ED40" s="125"/>
      <c r="EE40" s="124">
        <f>EA40</f>
        <v>29</v>
      </c>
      <c r="EF40" s="35">
        <f t="shared" si="133"/>
        <v>1227688.1342049947</v>
      </c>
      <c r="EG40" s="79">
        <f t="shared" si="100"/>
        <v>35.602955891944845</v>
      </c>
      <c r="EH40" s="50"/>
      <c r="EI40" s="59">
        <v>29</v>
      </c>
      <c r="EJ40" s="35">
        <f t="shared" si="134"/>
        <v>1239965.0155470446</v>
      </c>
      <c r="EK40" s="79">
        <f t="shared" si="101"/>
        <v>35.95898545086429</v>
      </c>
      <c r="EL40" s="26"/>
    </row>
    <row r="41" spans="1:144" x14ac:dyDescent="0.35">
      <c r="A41" s="58" t="s">
        <v>63</v>
      </c>
      <c r="B41" s="55" t="s">
        <v>94</v>
      </c>
      <c r="C41" s="90">
        <f>2.9*3.6</f>
        <v>10.44</v>
      </c>
      <c r="D41" s="65">
        <v>884062</v>
      </c>
      <c r="E41" s="79">
        <f t="shared" si="34"/>
        <v>9.2296072799999997</v>
      </c>
      <c r="F41" s="42"/>
      <c r="G41" s="128">
        <f>C41+(S41-C41)/4</f>
        <v>11.58</v>
      </c>
      <c r="H41" s="35">
        <f t="shared" si="135"/>
        <v>892902.62</v>
      </c>
      <c r="I41" s="79">
        <f t="shared" si="68"/>
        <v>10.3398123396</v>
      </c>
      <c r="J41" s="125"/>
      <c r="K41" s="128">
        <f>G41+(S41-C41)/4</f>
        <v>12.72</v>
      </c>
      <c r="L41" s="35">
        <f t="shared" si="102"/>
        <v>901831.64619999996</v>
      </c>
      <c r="M41" s="79">
        <f t="shared" si="103"/>
        <v>11.471298539664</v>
      </c>
      <c r="N41" s="125"/>
      <c r="O41" s="128">
        <f>K41+(S41-C41)/4</f>
        <v>13.860000000000001</v>
      </c>
      <c r="P41" s="35">
        <f t="shared" si="104"/>
        <v>910849.96266199998</v>
      </c>
      <c r="Q41" s="79">
        <f t="shared" si="70"/>
        <v>12.624380482495321</v>
      </c>
      <c r="R41" s="50"/>
      <c r="S41" s="59">
        <v>15</v>
      </c>
      <c r="T41" s="35">
        <f t="shared" si="105"/>
        <v>919958.46228861995</v>
      </c>
      <c r="U41" s="79">
        <f t="shared" si="71"/>
        <v>13.799376934329299</v>
      </c>
      <c r="V41" s="42"/>
      <c r="W41" s="315">
        <f>S41+(AM41-S41)/5</f>
        <v>15</v>
      </c>
      <c r="X41" s="200">
        <v>929158.04691150622</v>
      </c>
      <c r="Y41" s="197">
        <f t="shared" si="72"/>
        <v>13.937370703672594</v>
      </c>
      <c r="Z41" s="125"/>
      <c r="AA41" s="128">
        <f>W41+(AM41-S41)/5</f>
        <v>15</v>
      </c>
      <c r="AB41" s="35">
        <f t="shared" si="106"/>
        <v>938449.62738062127</v>
      </c>
      <c r="AC41" s="79">
        <f t="shared" si="73"/>
        <v>14.07674441070932</v>
      </c>
      <c r="AD41" s="125"/>
      <c r="AE41" s="128">
        <f>AA41+(AM41-S41)/5</f>
        <v>15</v>
      </c>
      <c r="AF41" s="35">
        <f t="shared" si="107"/>
        <v>947834.12365442747</v>
      </c>
      <c r="AG41" s="79">
        <f t="shared" si="74"/>
        <v>14.217511854816413</v>
      </c>
      <c r="AH41" s="125"/>
      <c r="AI41" s="128">
        <f>AE41+(AM41-S41)/5</f>
        <v>15</v>
      </c>
      <c r="AJ41" s="35">
        <f t="shared" si="108"/>
        <v>957312.46489097178</v>
      </c>
      <c r="AK41" s="79">
        <f t="shared" si="75"/>
        <v>14.359686973364576</v>
      </c>
      <c r="AL41" s="50"/>
      <c r="AM41" s="59">
        <v>15</v>
      </c>
      <c r="AN41" s="35">
        <f t="shared" si="109"/>
        <v>966885.58953988156</v>
      </c>
      <c r="AO41" s="79">
        <f t="shared" si="76"/>
        <v>14.503283843098224</v>
      </c>
      <c r="AP41" s="42"/>
      <c r="AQ41" s="128">
        <f>AM41+(BG41-AM41)/5</f>
        <v>16</v>
      </c>
      <c r="AR41" s="35">
        <f t="shared" si="110"/>
        <v>976554.44543528033</v>
      </c>
      <c r="AS41" s="79">
        <f t="shared" si="77"/>
        <v>15.624871126964486</v>
      </c>
      <c r="AT41" s="125"/>
      <c r="AU41" s="128">
        <f>AQ41+(BG41-AM41)/5</f>
        <v>17</v>
      </c>
      <c r="AV41" s="35">
        <f t="shared" si="111"/>
        <v>986319.98988963314</v>
      </c>
      <c r="AW41" s="79">
        <f t="shared" si="78"/>
        <v>16.767439828123763</v>
      </c>
      <c r="AX41" s="125"/>
      <c r="AY41" s="128">
        <f>AU41+(BG41-AM41)/5</f>
        <v>18</v>
      </c>
      <c r="AZ41" s="35">
        <f t="shared" si="112"/>
        <v>996183.18978852953</v>
      </c>
      <c r="BA41" s="79">
        <f t="shared" si="79"/>
        <v>17.93129741619353</v>
      </c>
      <c r="BB41" s="125"/>
      <c r="BC41" s="128">
        <f>AY41+(BG41-AM41)/5</f>
        <v>19</v>
      </c>
      <c r="BD41" s="35">
        <f t="shared" si="113"/>
        <v>1006145.0216864148</v>
      </c>
      <c r="BE41" s="79">
        <f t="shared" si="80"/>
        <v>19.116755412041879</v>
      </c>
      <c r="BF41" s="50"/>
      <c r="BG41" s="59">
        <v>20</v>
      </c>
      <c r="BH41" s="35">
        <f t="shared" si="114"/>
        <v>1016206.471903279</v>
      </c>
      <c r="BI41" s="79">
        <f t="shared" si="81"/>
        <v>20.324129438065579</v>
      </c>
      <c r="BJ41" s="42"/>
      <c r="BK41" s="128">
        <f>BG41+(CA41-BG41)/5</f>
        <v>21</v>
      </c>
      <c r="BL41" s="35">
        <f t="shared" si="115"/>
        <v>1026368.5366223118</v>
      </c>
      <c r="BM41" s="79">
        <f t="shared" si="82"/>
        <v>21.553739269068547</v>
      </c>
      <c r="BN41" s="125"/>
      <c r="BO41" s="128">
        <f>BK41+(CA41-BG41)/5</f>
        <v>22</v>
      </c>
      <c r="BP41" s="35">
        <f t="shared" si="116"/>
        <v>1036632.2219885349</v>
      </c>
      <c r="BQ41" s="79">
        <f t="shared" si="83"/>
        <v>22.805908883747769</v>
      </c>
      <c r="BR41" s="125"/>
      <c r="BS41" s="128">
        <f>BO41+(CA41-BG41)/5</f>
        <v>23</v>
      </c>
      <c r="BT41" s="35">
        <f t="shared" si="117"/>
        <v>1046998.5442084202</v>
      </c>
      <c r="BU41" s="79">
        <f t="shared" si="84"/>
        <v>24.080966516793666</v>
      </c>
      <c r="BV41" s="125"/>
      <c r="BW41" s="128">
        <f>BS41+(CA41-BG41)/5</f>
        <v>24</v>
      </c>
      <c r="BX41" s="35">
        <f t="shared" si="118"/>
        <v>1057468.5296505045</v>
      </c>
      <c r="BY41" s="79">
        <f t="shared" si="85"/>
        <v>25.379244711612106</v>
      </c>
      <c r="BZ41" s="50"/>
      <c r="CA41" s="59">
        <v>25</v>
      </c>
      <c r="CB41" s="35">
        <f t="shared" si="119"/>
        <v>1068043.2149470095</v>
      </c>
      <c r="CC41" s="79">
        <f t="shared" si="86"/>
        <v>26.701080373675236</v>
      </c>
      <c r="CD41" s="42"/>
      <c r="CE41" s="128">
        <f>CA41+(CU41-CA41)/5</f>
        <v>25</v>
      </c>
      <c r="CF41" s="35">
        <f t="shared" si="120"/>
        <v>1078723.6470964795</v>
      </c>
      <c r="CG41" s="79">
        <f t="shared" si="87"/>
        <v>26.968091177411988</v>
      </c>
      <c r="CH41" s="125"/>
      <c r="CI41" s="128">
        <f>CE41+(CU41-CA41)/5</f>
        <v>25</v>
      </c>
      <c r="CJ41" s="35">
        <f t="shared" si="121"/>
        <v>1089510.8835674443</v>
      </c>
      <c r="CK41" s="79">
        <f t="shared" si="88"/>
        <v>27.237772089186105</v>
      </c>
      <c r="CL41" s="125"/>
      <c r="CM41" s="128">
        <f>CI41+(CU41-CA41)/5</f>
        <v>25</v>
      </c>
      <c r="CN41" s="35">
        <f t="shared" si="122"/>
        <v>1100405.9924031186</v>
      </c>
      <c r="CO41" s="79">
        <f t="shared" si="89"/>
        <v>27.510149810077966</v>
      </c>
      <c r="CP41" s="125"/>
      <c r="CQ41" s="128">
        <f>CM41+(CU41-CA41)/5</f>
        <v>25</v>
      </c>
      <c r="CR41" s="35">
        <f t="shared" si="123"/>
        <v>1111410.0523271498</v>
      </c>
      <c r="CS41" s="79">
        <f t="shared" si="90"/>
        <v>27.785251308178744</v>
      </c>
      <c r="CT41" s="50"/>
      <c r="CU41" s="59">
        <v>25</v>
      </c>
      <c r="CV41" s="35">
        <f t="shared" si="124"/>
        <v>1122524.1528504214</v>
      </c>
      <c r="CW41" s="79">
        <f t="shared" si="91"/>
        <v>28.063103821260533</v>
      </c>
      <c r="CX41" s="42"/>
      <c r="CY41" s="128">
        <f>CU41+(DO41-CU41)/5</f>
        <v>25</v>
      </c>
      <c r="CZ41" s="35">
        <f t="shared" si="125"/>
        <v>1133749.3943789257</v>
      </c>
      <c r="DA41" s="79">
        <f t="shared" si="92"/>
        <v>28.343734859473141</v>
      </c>
      <c r="DB41" s="125"/>
      <c r="DC41" s="128">
        <f>CY41+(DO41-CU41)/5</f>
        <v>25</v>
      </c>
      <c r="DD41" s="35">
        <f t="shared" si="126"/>
        <v>1145086.8883227149</v>
      </c>
      <c r="DE41" s="79">
        <f t="shared" si="93"/>
        <v>28.627172208067876</v>
      </c>
      <c r="DF41" s="125"/>
      <c r="DG41" s="128">
        <f>DC41+(DO41-CU41)/5</f>
        <v>25</v>
      </c>
      <c r="DH41" s="35">
        <f t="shared" si="127"/>
        <v>1156537.7572059422</v>
      </c>
      <c r="DI41" s="79">
        <f t="shared" si="94"/>
        <v>28.913443930148553</v>
      </c>
      <c r="DJ41" s="125"/>
      <c r="DK41" s="128">
        <f>DG41+(DO41-CU41)/5</f>
        <v>25</v>
      </c>
      <c r="DL41" s="35">
        <f t="shared" si="128"/>
        <v>1168103.1347780016</v>
      </c>
      <c r="DM41" s="79">
        <f t="shared" si="95"/>
        <v>29.202578369450041</v>
      </c>
      <c r="DN41" s="50"/>
      <c r="DO41" s="59">
        <v>25</v>
      </c>
      <c r="DP41" s="35">
        <f t="shared" si="129"/>
        <v>1179784.1661257816</v>
      </c>
      <c r="DQ41" s="79">
        <f t="shared" si="96"/>
        <v>29.49460415314454</v>
      </c>
      <c r="DR41" s="42"/>
      <c r="DS41" s="128">
        <f>DO41+(EI41-DO41)/5</f>
        <v>26</v>
      </c>
      <c r="DT41" s="35">
        <f t="shared" si="130"/>
        <v>1191582.0077870395</v>
      </c>
      <c r="DU41" s="79">
        <f t="shared" si="97"/>
        <v>30.981132202463026</v>
      </c>
      <c r="DV41" s="125"/>
      <c r="DW41" s="128">
        <f>DS41+(EI41-DO41)/5</f>
        <v>27</v>
      </c>
      <c r="DX41" s="35">
        <f t="shared" si="131"/>
        <v>1203497.82786491</v>
      </c>
      <c r="DY41" s="79">
        <f t="shared" si="98"/>
        <v>32.494441352352574</v>
      </c>
      <c r="DZ41" s="125"/>
      <c r="EA41" s="128">
        <f>DW41+(EI41-DO41)/5</f>
        <v>28</v>
      </c>
      <c r="EB41" s="35">
        <f t="shared" si="132"/>
        <v>1215532.806143559</v>
      </c>
      <c r="EC41" s="79">
        <f t="shared" si="99"/>
        <v>34.034918572019649</v>
      </c>
      <c r="ED41" s="125"/>
      <c r="EE41" s="128">
        <f>EA41+(EI41-DO41)/5</f>
        <v>29</v>
      </c>
      <c r="EF41" s="35">
        <f t="shared" si="133"/>
        <v>1227688.1342049947</v>
      </c>
      <c r="EG41" s="79">
        <f t="shared" si="100"/>
        <v>35.602955891944845</v>
      </c>
      <c r="EH41" s="50"/>
      <c r="EI41" s="59">
        <v>30</v>
      </c>
      <c r="EJ41" s="35">
        <f t="shared" si="134"/>
        <v>1239965.0155470446</v>
      </c>
      <c r="EK41" s="79">
        <f t="shared" si="101"/>
        <v>37.19895046641134</v>
      </c>
      <c r="EL41" s="26"/>
    </row>
    <row r="42" spans="1:144" x14ac:dyDescent="0.35">
      <c r="A42" s="9" t="s">
        <v>93</v>
      </c>
      <c r="B42" s="10" t="s">
        <v>0</v>
      </c>
      <c r="C42" s="90">
        <v>198</v>
      </c>
      <c r="D42" s="65">
        <v>245990</v>
      </c>
      <c r="E42" s="79">
        <f t="shared" si="34"/>
        <v>48.706020000000002</v>
      </c>
      <c r="F42" s="42"/>
      <c r="G42" s="93">
        <f>'cena uhlí'!K41</f>
        <v>194.04</v>
      </c>
      <c r="H42" s="35">
        <f t="shared" si="135"/>
        <v>248449.9</v>
      </c>
      <c r="I42" s="79">
        <f t="shared" si="68"/>
        <v>48.209218595999992</v>
      </c>
      <c r="J42" s="14"/>
      <c r="K42" s="93">
        <f>'cena uhlí'!L41</f>
        <v>190.1592</v>
      </c>
      <c r="L42" s="35">
        <f t="shared" si="102"/>
        <v>250934.399</v>
      </c>
      <c r="M42" s="79">
        <f t="shared" si="103"/>
        <v>47.717484566320799</v>
      </c>
      <c r="N42" s="14"/>
      <c r="O42" s="93">
        <f>'cena uhlí'!M41</f>
        <v>186.35601600000001</v>
      </c>
      <c r="P42" s="35">
        <f t="shared" si="104"/>
        <v>253443.74299</v>
      </c>
      <c r="Q42" s="79">
        <f t="shared" si="70"/>
        <v>47.230766223744332</v>
      </c>
      <c r="R42" s="50"/>
      <c r="S42" s="93">
        <f>'cena uhlí'!N41</f>
        <v>182.62889568</v>
      </c>
      <c r="T42" s="35">
        <f t="shared" si="105"/>
        <v>255978.18041989999</v>
      </c>
      <c r="U42" s="79">
        <f t="shared" si="71"/>
        <v>46.749012408262132</v>
      </c>
      <c r="V42" s="42"/>
      <c r="W42" s="316">
        <f>'cena uhlí'!O41</f>
        <v>178.9763177664</v>
      </c>
      <c r="X42" s="200">
        <v>258537.962224099</v>
      </c>
      <c r="Y42" s="197">
        <f t="shared" si="72"/>
        <v>46.272172481697865</v>
      </c>
      <c r="Z42" s="14"/>
      <c r="AA42" s="93">
        <f>'cena uhlí'!P41</f>
        <v>175.396791411072</v>
      </c>
      <c r="AB42" s="35">
        <f t="shared" si="106"/>
        <v>261123.34184633999</v>
      </c>
      <c r="AC42" s="79">
        <f t="shared" si="73"/>
        <v>45.800196322384544</v>
      </c>
      <c r="AD42" s="14"/>
      <c r="AE42" s="93">
        <f>'cena uhlí'!Q41</f>
        <v>171.88885558285057</v>
      </c>
      <c r="AF42" s="35">
        <f t="shared" si="107"/>
        <v>263734.57526480337</v>
      </c>
      <c r="AG42" s="79">
        <f t="shared" si="74"/>
        <v>45.333034319896221</v>
      </c>
      <c r="AH42" s="14"/>
      <c r="AI42" s="93">
        <f>'cena uhlí'!R41</f>
        <v>168.45107847119357</v>
      </c>
      <c r="AJ42" s="35">
        <f t="shared" si="108"/>
        <v>266371.92101745139</v>
      </c>
      <c r="AK42" s="79">
        <f t="shared" si="75"/>
        <v>44.870637369833275</v>
      </c>
      <c r="AL42" s="50"/>
      <c r="AM42" s="93">
        <f>'cena uhlí'!S41</f>
        <v>165.0820569017697</v>
      </c>
      <c r="AN42" s="35">
        <f t="shared" si="109"/>
        <v>269035.6402276259</v>
      </c>
      <c r="AO42" s="79">
        <f t="shared" si="76"/>
        <v>44.412956868660977</v>
      </c>
      <c r="AP42" s="42"/>
      <c r="AQ42" s="93">
        <f>'cena uhlí'!T41</f>
        <v>161.78041576373431</v>
      </c>
      <c r="AR42" s="35">
        <f t="shared" si="110"/>
        <v>271725.99662990216</v>
      </c>
      <c r="AS42" s="79">
        <f t="shared" si="77"/>
        <v>43.959944708600638</v>
      </c>
      <c r="AT42" s="14"/>
      <c r="AU42" s="93">
        <f>'cena uhlí'!U41</f>
        <v>155.30919913318493</v>
      </c>
      <c r="AV42" s="35">
        <f t="shared" si="111"/>
        <v>274443.25659620116</v>
      </c>
      <c r="AW42" s="79">
        <f t="shared" si="78"/>
        <v>42.623562389459181</v>
      </c>
      <c r="AX42" s="14"/>
      <c r="AY42" s="93">
        <f>'cena uhlí'!V41</f>
        <v>149.09683116785754</v>
      </c>
      <c r="AZ42" s="35">
        <f t="shared" si="112"/>
        <v>277187.68916216318</v>
      </c>
      <c r="BA42" s="79">
        <f t="shared" si="79"/>
        <v>41.327806092819621</v>
      </c>
      <c r="BB42" s="14"/>
      <c r="BC42" s="93">
        <f>'cena uhlí'!W41</f>
        <v>143.13295792114323</v>
      </c>
      <c r="BD42" s="35">
        <f t="shared" si="113"/>
        <v>279959.5660537848</v>
      </c>
      <c r="BE42" s="79">
        <f t="shared" si="80"/>
        <v>40.071440787597901</v>
      </c>
      <c r="BF42" s="50"/>
      <c r="BG42" s="93">
        <f>'cena uhlí'!X41</f>
        <v>137.40763960429751</v>
      </c>
      <c r="BH42" s="35">
        <f t="shared" si="114"/>
        <v>282759.16171432263</v>
      </c>
      <c r="BI42" s="79">
        <f t="shared" si="81"/>
        <v>38.853268987654921</v>
      </c>
      <c r="BJ42" s="42"/>
      <c r="BK42" s="93">
        <f>'cena uhlí'!Y41</f>
        <v>131.91133402012562</v>
      </c>
      <c r="BL42" s="35">
        <f t="shared" si="115"/>
        <v>285586.75333146588</v>
      </c>
      <c r="BM42" s="79">
        <f t="shared" si="82"/>
        <v>37.672129610430218</v>
      </c>
      <c r="BN42" s="14"/>
      <c r="BO42" s="93">
        <f>'cena uhlí'!Z41</f>
        <v>126.6348806593206</v>
      </c>
      <c r="BP42" s="35">
        <f t="shared" si="116"/>
        <v>288442.62086478056</v>
      </c>
      <c r="BQ42" s="79">
        <f t="shared" si="83"/>
        <v>36.526896870273141</v>
      </c>
      <c r="BR42" s="14"/>
      <c r="BS42" s="93">
        <f>'cena uhlí'!AA41</f>
        <v>121.56948543294777</v>
      </c>
      <c r="BT42" s="35">
        <f t="shared" si="117"/>
        <v>291327.04707342834</v>
      </c>
      <c r="BU42" s="79">
        <f t="shared" si="84"/>
        <v>35.416479205416834</v>
      </c>
      <c r="BV42" s="14"/>
      <c r="BW42" s="93">
        <f>'cena uhlí'!AB41</f>
        <v>116.70670601562986</v>
      </c>
      <c r="BX42" s="35">
        <f t="shared" si="118"/>
        <v>294240.31754416262</v>
      </c>
      <c r="BY42" s="79">
        <f t="shared" si="85"/>
        <v>34.33981823757216</v>
      </c>
      <c r="BZ42" s="50"/>
      <c r="CA42" s="93">
        <f>'cena uhlí'!AC41</f>
        <v>112.03843777500467</v>
      </c>
      <c r="CB42" s="35">
        <f t="shared" si="119"/>
        <v>297182.72071960423</v>
      </c>
      <c r="CC42" s="79">
        <f t="shared" si="86"/>
        <v>33.29588776314997</v>
      </c>
      <c r="CD42" s="42"/>
      <c r="CE42" s="93">
        <f>'cena uhlí'!AD41</f>
        <v>107.55690026400448</v>
      </c>
      <c r="CF42" s="35">
        <f t="shared" si="120"/>
        <v>300154.54792680027</v>
      </c>
      <c r="CG42" s="79">
        <f t="shared" si="87"/>
        <v>32.283692775150207</v>
      </c>
      <c r="CH42" s="14"/>
      <c r="CI42" s="93">
        <f>'cena uhlí'!AE41</f>
        <v>103.25462425344431</v>
      </c>
      <c r="CJ42" s="35">
        <f t="shared" si="121"/>
        <v>303156.09340606828</v>
      </c>
      <c r="CK42" s="79">
        <f t="shared" si="88"/>
        <v>31.302268514785645</v>
      </c>
      <c r="CL42" s="14"/>
      <c r="CM42" s="93">
        <f>'cena uhlí'!AF41</f>
        <v>99.124439283306529</v>
      </c>
      <c r="CN42" s="35">
        <f t="shared" si="122"/>
        <v>306187.65434012894</v>
      </c>
      <c r="CO42" s="79">
        <f t="shared" si="89"/>
        <v>30.350679551936157</v>
      </c>
      <c r="CP42" s="14"/>
      <c r="CQ42" s="93">
        <f>'cena uhlí'!AG41</f>
        <v>95.159461711974274</v>
      </c>
      <c r="CR42" s="35">
        <f t="shared" si="123"/>
        <v>309249.53088353021</v>
      </c>
      <c r="CS42" s="79">
        <f t="shared" si="90"/>
        <v>29.428018893557297</v>
      </c>
      <c r="CT42" s="50"/>
      <c r="CU42" s="93">
        <f>'cena uhlí'!AH41</f>
        <v>91.353083243495306</v>
      </c>
      <c r="CV42" s="35">
        <f t="shared" si="124"/>
        <v>312342.02619236551</v>
      </c>
      <c r="CW42" s="79">
        <f t="shared" si="91"/>
        <v>28.533407119193157</v>
      </c>
      <c r="CX42" s="42"/>
      <c r="CY42" s="93">
        <f>'cena uhlí'!AI41</f>
        <v>87.698959913755488</v>
      </c>
      <c r="CZ42" s="35">
        <f t="shared" si="125"/>
        <v>315465.44645428914</v>
      </c>
      <c r="DA42" s="79">
        <f t="shared" si="92"/>
        <v>27.665991542769682</v>
      </c>
      <c r="DB42" s="14"/>
      <c r="DC42" s="93">
        <f>'cena uhlí'!AJ41</f>
        <v>84.191001517205265</v>
      </c>
      <c r="DD42" s="35">
        <f t="shared" si="126"/>
        <v>318620.100918832</v>
      </c>
      <c r="DE42" s="79">
        <f t="shared" si="93"/>
        <v>26.824945399869478</v>
      </c>
      <c r="DF42" s="14"/>
      <c r="DG42" s="93">
        <f>'cena uhlí'!AK41</f>
        <v>80.823361456517048</v>
      </c>
      <c r="DH42" s="35">
        <f t="shared" si="127"/>
        <v>321806.30192802032</v>
      </c>
      <c r="DI42" s="79">
        <f t="shared" si="94"/>
        <v>26.009467059713444</v>
      </c>
      <c r="DJ42" s="14"/>
      <c r="DK42" s="93">
        <f>'cena uhlí'!AL41</f>
        <v>77.590426998256362</v>
      </c>
      <c r="DL42" s="35">
        <f t="shared" si="128"/>
        <v>325024.36494730052</v>
      </c>
      <c r="DM42" s="79">
        <f t="shared" si="95"/>
        <v>25.218779261098152</v>
      </c>
      <c r="DN42" s="50"/>
      <c r="DO42" s="93">
        <f>'cena uhlí'!AM41</f>
        <v>74.486809918326102</v>
      </c>
      <c r="DP42" s="35">
        <f t="shared" si="129"/>
        <v>328274.60859677353</v>
      </c>
      <c r="DQ42" s="79">
        <f t="shared" si="96"/>
        <v>24.452128371560772</v>
      </c>
      <c r="DR42" s="42"/>
      <c r="DS42" s="93">
        <f>'cena uhlí'!AN41</f>
        <v>71.507337521593058</v>
      </c>
      <c r="DT42" s="35">
        <f t="shared" si="130"/>
        <v>331557.35468274128</v>
      </c>
      <c r="DU42" s="79">
        <f t="shared" si="97"/>
        <v>23.708783669065323</v>
      </c>
      <c r="DV42" s="14"/>
      <c r="DW42" s="93">
        <f>'cena uhlí'!AO41</f>
        <v>68.647044020729339</v>
      </c>
      <c r="DX42" s="35">
        <f t="shared" si="131"/>
        <v>334872.9282295687</v>
      </c>
      <c r="DY42" s="79">
        <f t="shared" si="98"/>
        <v>22.988036645525739</v>
      </c>
      <c r="DZ42" s="14"/>
      <c r="EA42" s="93">
        <f>'cena uhlí'!AP41</f>
        <v>65.901162259900161</v>
      </c>
      <c r="EB42" s="35">
        <f t="shared" si="132"/>
        <v>338221.65751186438</v>
      </c>
      <c r="EC42" s="79">
        <f t="shared" si="99"/>
        <v>22.289200331501757</v>
      </c>
      <c r="ED42" s="14"/>
      <c r="EE42" s="93">
        <f>'cena uhlí'!AQ41</f>
        <v>63.265115769504156</v>
      </c>
      <c r="EF42" s="35">
        <f t="shared" si="133"/>
        <v>341603.87408698304</v>
      </c>
      <c r="EG42" s="79">
        <f t="shared" si="100"/>
        <v>21.611608641424102</v>
      </c>
      <c r="EH42" s="50"/>
      <c r="EI42" s="93">
        <f>'cena uhlí'!AR41</f>
        <v>60.734511138723988</v>
      </c>
      <c r="EJ42" s="35">
        <f t="shared" si="134"/>
        <v>345019.91282785288</v>
      </c>
      <c r="EK42" s="79">
        <f t="shared" si="101"/>
        <v>20.954615738724808</v>
      </c>
      <c r="EL42" s="26"/>
    </row>
    <row r="43" spans="1:144" x14ac:dyDescent="0.35">
      <c r="A43" s="9" t="s">
        <v>263</v>
      </c>
      <c r="B43" s="10" t="s">
        <v>264</v>
      </c>
      <c r="C43" s="90">
        <f>'[1]Var ZP'!$C$56</f>
        <v>0</v>
      </c>
      <c r="D43" s="65">
        <v>488300</v>
      </c>
      <c r="E43" s="79">
        <f t="shared" si="34"/>
        <v>0</v>
      </c>
      <c r="F43" s="42"/>
      <c r="G43" s="123">
        <f>C43</f>
        <v>0</v>
      </c>
      <c r="H43" s="35">
        <v>511500</v>
      </c>
      <c r="I43" s="79">
        <f t="shared" si="68"/>
        <v>0</v>
      </c>
      <c r="J43" s="14"/>
      <c r="K43" s="123">
        <f>G43</f>
        <v>0</v>
      </c>
      <c r="L43" s="35">
        <f t="shared" si="102"/>
        <v>516615</v>
      </c>
      <c r="M43" s="79">
        <f t="shared" si="103"/>
        <v>0</v>
      </c>
      <c r="N43" s="14"/>
      <c r="O43" s="123">
        <f>K43</f>
        <v>0</v>
      </c>
      <c r="P43" s="35">
        <f t="shared" si="104"/>
        <v>521781.15</v>
      </c>
      <c r="Q43" s="79">
        <f t="shared" si="70"/>
        <v>0</v>
      </c>
      <c r="R43" s="50"/>
      <c r="S43" s="59">
        <f>'[1]Var ZP'!$D$56</f>
        <v>0</v>
      </c>
      <c r="T43" s="35">
        <f t="shared" si="105"/>
        <v>526998.96149999998</v>
      </c>
      <c r="U43" s="79">
        <f t="shared" si="71"/>
        <v>0</v>
      </c>
      <c r="V43" s="42"/>
      <c r="W43" s="311">
        <v>0</v>
      </c>
      <c r="X43" s="200">
        <v>532268.95111499995</v>
      </c>
      <c r="Y43" s="197">
        <f t="shared" si="72"/>
        <v>0</v>
      </c>
      <c r="Z43" s="14"/>
      <c r="AA43" s="123">
        <f>W43</f>
        <v>0</v>
      </c>
      <c r="AB43" s="35">
        <f t="shared" si="106"/>
        <v>537591.64062614995</v>
      </c>
      <c r="AC43" s="79">
        <f t="shared" si="73"/>
        <v>0</v>
      </c>
      <c r="AD43" s="14"/>
      <c r="AE43" s="123">
        <f>AA43</f>
        <v>0</v>
      </c>
      <c r="AF43" s="35">
        <f t="shared" si="107"/>
        <v>542967.55703241145</v>
      </c>
      <c r="AG43" s="79">
        <f t="shared" si="74"/>
        <v>0</v>
      </c>
      <c r="AH43" s="50"/>
      <c r="AI43" s="123">
        <f>AE43</f>
        <v>0</v>
      </c>
      <c r="AJ43" s="35">
        <f t="shared" si="108"/>
        <v>548397.23260273552</v>
      </c>
      <c r="AK43" s="79">
        <f t="shared" si="75"/>
        <v>0</v>
      </c>
      <c r="AL43" s="50"/>
      <c r="AM43" s="59">
        <f>'[1]Var ZP'!$E$56</f>
        <v>0</v>
      </c>
      <c r="AN43" s="35">
        <f t="shared" si="109"/>
        <v>553881.20492876286</v>
      </c>
      <c r="AO43" s="79">
        <f t="shared" si="76"/>
        <v>0</v>
      </c>
      <c r="AP43" s="42"/>
      <c r="AQ43" s="123">
        <f>AM43</f>
        <v>0</v>
      </c>
      <c r="AR43" s="35">
        <f t="shared" si="110"/>
        <v>559420.01697805047</v>
      </c>
      <c r="AS43" s="79">
        <f t="shared" si="77"/>
        <v>0</v>
      </c>
      <c r="AT43" s="14"/>
      <c r="AU43" s="123">
        <f>AQ43</f>
        <v>0</v>
      </c>
      <c r="AV43" s="35">
        <f t="shared" si="111"/>
        <v>565014.21714783099</v>
      </c>
      <c r="AW43" s="79">
        <f t="shared" si="78"/>
        <v>0</v>
      </c>
      <c r="AX43" s="14"/>
      <c r="AY43" s="123">
        <f>AU43</f>
        <v>0</v>
      </c>
      <c r="AZ43" s="35">
        <f t="shared" si="112"/>
        <v>570664.35931930935</v>
      </c>
      <c r="BA43" s="79">
        <f t="shared" si="79"/>
        <v>0</v>
      </c>
      <c r="BB43" s="50"/>
      <c r="BC43" s="123">
        <f>AY43</f>
        <v>0</v>
      </c>
      <c r="BD43" s="35">
        <f t="shared" si="113"/>
        <v>576371.0029125025</v>
      </c>
      <c r="BE43" s="79">
        <f t="shared" si="80"/>
        <v>0</v>
      </c>
      <c r="BF43" s="50"/>
      <c r="BG43" s="59">
        <f>'[1]Var ZP'!$F$56</f>
        <v>0</v>
      </c>
      <c r="BH43" s="35">
        <f t="shared" si="114"/>
        <v>582134.71294162748</v>
      </c>
      <c r="BI43" s="79">
        <f t="shared" si="81"/>
        <v>0</v>
      </c>
      <c r="BJ43" s="42"/>
      <c r="BK43" s="123">
        <f>BG43</f>
        <v>0</v>
      </c>
      <c r="BL43" s="35">
        <f t="shared" si="115"/>
        <v>587956.06007104379</v>
      </c>
      <c r="BM43" s="79">
        <f t="shared" si="82"/>
        <v>0</v>
      </c>
      <c r="BN43" s="14"/>
      <c r="BO43" s="123">
        <f>BK43</f>
        <v>0</v>
      </c>
      <c r="BP43" s="35">
        <f t="shared" si="116"/>
        <v>593835.62067175424</v>
      </c>
      <c r="BQ43" s="79">
        <f t="shared" si="83"/>
        <v>0</v>
      </c>
      <c r="BR43" s="14"/>
      <c r="BS43" s="123">
        <f>BO43</f>
        <v>0</v>
      </c>
      <c r="BT43" s="35">
        <f t="shared" si="117"/>
        <v>599773.97687847179</v>
      </c>
      <c r="BU43" s="79">
        <f t="shared" si="84"/>
        <v>0</v>
      </c>
      <c r="BV43" s="50"/>
      <c r="BW43" s="123">
        <f>BS43</f>
        <v>0</v>
      </c>
      <c r="BX43" s="35">
        <f t="shared" si="118"/>
        <v>605771.71664725651</v>
      </c>
      <c r="BY43" s="79">
        <f t="shared" si="85"/>
        <v>0</v>
      </c>
      <c r="BZ43" s="50"/>
      <c r="CA43" s="59">
        <f>'[1]Var ZP'!$G$56</f>
        <v>0</v>
      </c>
      <c r="CB43" s="35">
        <f t="shared" si="119"/>
        <v>611829.43381372909</v>
      </c>
      <c r="CC43" s="79">
        <f t="shared" si="86"/>
        <v>0</v>
      </c>
      <c r="CD43" s="42"/>
      <c r="CE43" s="123">
        <f>CA43</f>
        <v>0</v>
      </c>
      <c r="CF43" s="35">
        <f t="shared" si="120"/>
        <v>617947.72815186635</v>
      </c>
      <c r="CG43" s="79">
        <f t="shared" si="87"/>
        <v>0</v>
      </c>
      <c r="CH43" s="14"/>
      <c r="CI43" s="123">
        <f>CE43</f>
        <v>0</v>
      </c>
      <c r="CJ43" s="35">
        <f t="shared" si="121"/>
        <v>624127.20543338498</v>
      </c>
      <c r="CK43" s="79">
        <f t="shared" si="88"/>
        <v>0</v>
      </c>
      <c r="CL43" s="14"/>
      <c r="CM43" s="123">
        <f>CI43</f>
        <v>0</v>
      </c>
      <c r="CN43" s="35">
        <f t="shared" si="122"/>
        <v>630368.4774877188</v>
      </c>
      <c r="CO43" s="79">
        <f t="shared" si="89"/>
        <v>0</v>
      </c>
      <c r="CP43" s="50"/>
      <c r="CQ43" s="123">
        <f>CM43</f>
        <v>0</v>
      </c>
      <c r="CR43" s="35">
        <f t="shared" si="123"/>
        <v>636672.16226259596</v>
      </c>
      <c r="CS43" s="79">
        <f t="shared" si="90"/>
        <v>0</v>
      </c>
      <c r="CT43" s="50"/>
      <c r="CU43" s="59">
        <f>'[1]Var ZP'!$H$56</f>
        <v>0</v>
      </c>
      <c r="CV43" s="35">
        <f t="shared" si="124"/>
        <v>643038.88388522191</v>
      </c>
      <c r="CW43" s="79">
        <f t="shared" si="91"/>
        <v>0</v>
      </c>
      <c r="CX43" s="42"/>
      <c r="CY43" s="123">
        <f>CU43</f>
        <v>0</v>
      </c>
      <c r="CZ43" s="35">
        <f t="shared" si="125"/>
        <v>649469.27272407408</v>
      </c>
      <c r="DA43" s="79">
        <f t="shared" si="92"/>
        <v>0</v>
      </c>
      <c r="DB43" s="14"/>
      <c r="DC43" s="123">
        <f>CY43</f>
        <v>0</v>
      </c>
      <c r="DD43" s="35">
        <f t="shared" si="126"/>
        <v>655963.96545131481</v>
      </c>
      <c r="DE43" s="79">
        <f t="shared" si="93"/>
        <v>0</v>
      </c>
      <c r="DF43" s="14"/>
      <c r="DG43" s="123">
        <f>DC43</f>
        <v>0</v>
      </c>
      <c r="DH43" s="35">
        <f t="shared" si="127"/>
        <v>662523.60510582791</v>
      </c>
      <c r="DI43" s="79">
        <f t="shared" si="94"/>
        <v>0</v>
      </c>
      <c r="DJ43" s="50"/>
      <c r="DK43" s="123">
        <f>DG43</f>
        <v>0</v>
      </c>
      <c r="DL43" s="35">
        <f t="shared" si="128"/>
        <v>669148.84115688619</v>
      </c>
      <c r="DM43" s="79">
        <f t="shared" si="95"/>
        <v>0</v>
      </c>
      <c r="DN43" s="50"/>
      <c r="DO43" s="59">
        <f>'[1]Var ZP'!$I$56</f>
        <v>0</v>
      </c>
      <c r="DP43" s="35">
        <f t="shared" si="129"/>
        <v>675840.32956845511</v>
      </c>
      <c r="DQ43" s="79">
        <f t="shared" si="96"/>
        <v>0</v>
      </c>
      <c r="DR43" s="42"/>
      <c r="DS43" s="123">
        <f>DO43</f>
        <v>0</v>
      </c>
      <c r="DT43" s="35">
        <f t="shared" si="130"/>
        <v>682598.73286413972</v>
      </c>
      <c r="DU43" s="79">
        <f t="shared" si="97"/>
        <v>0</v>
      </c>
      <c r="DV43" s="14"/>
      <c r="DW43" s="123">
        <f>DS43</f>
        <v>0</v>
      </c>
      <c r="DX43" s="35">
        <f t="shared" si="131"/>
        <v>689424.72019278107</v>
      </c>
      <c r="DY43" s="79">
        <f t="shared" si="98"/>
        <v>0</v>
      </c>
      <c r="DZ43" s="14"/>
      <c r="EA43" s="123">
        <f>DW43</f>
        <v>0</v>
      </c>
      <c r="EB43" s="35">
        <f t="shared" si="132"/>
        <v>696318.96739470889</v>
      </c>
      <c r="EC43" s="79">
        <f t="shared" si="99"/>
        <v>0</v>
      </c>
      <c r="ED43" s="50"/>
      <c r="EE43" s="123">
        <f>EA43</f>
        <v>0</v>
      </c>
      <c r="EF43" s="35">
        <f t="shared" si="133"/>
        <v>703282.15706865594</v>
      </c>
      <c r="EG43" s="79">
        <f t="shared" si="100"/>
        <v>0</v>
      </c>
      <c r="EH43" s="50"/>
      <c r="EI43" s="59">
        <f>'[1]Var ZP'!$J$56</f>
        <v>0</v>
      </c>
      <c r="EJ43" s="35">
        <f t="shared" si="134"/>
        <v>710314.97863934247</v>
      </c>
      <c r="EK43" s="79">
        <f t="shared" si="101"/>
        <v>0</v>
      </c>
      <c r="EL43" s="26"/>
    </row>
    <row r="44" spans="1:144" x14ac:dyDescent="0.35">
      <c r="A44" s="6">
        <v>3</v>
      </c>
      <c r="B44" s="3" t="s">
        <v>80</v>
      </c>
      <c r="C44" s="89">
        <f>C48+C56+C58</f>
        <v>3192.5701262736638</v>
      </c>
      <c r="D44" s="15">
        <f>1000000*E44/C44</f>
        <v>504982.5656039262</v>
      </c>
      <c r="E44" s="80">
        <f>E48+E56+E58</f>
        <v>1612.1922532361255</v>
      </c>
      <c r="F44" s="44"/>
      <c r="G44" s="43">
        <f>G48+G56+G58</f>
        <v>3081.8052091386867</v>
      </c>
      <c r="H44" s="15">
        <f>1000000*I44/G44</f>
        <v>521995.57584426086</v>
      </c>
      <c r="I44" s="80">
        <f>I48+I56+I58</f>
        <v>1608.6886847841915</v>
      </c>
      <c r="J44" s="44"/>
      <c r="K44" s="43">
        <f>K48+K56+K58</f>
        <v>3109.7157561395811</v>
      </c>
      <c r="L44" s="15">
        <f>1000000*M44/K44</f>
        <v>528260.31120894395</v>
      </c>
      <c r="M44" s="80">
        <f>M48+M56+M58</f>
        <v>1642.7394131096517</v>
      </c>
      <c r="N44" s="16"/>
      <c r="O44" s="43">
        <f>O48+O56+O58</f>
        <v>3137.700164471933</v>
      </c>
      <c r="P44" s="15">
        <f>1000000*Q44/O44</f>
        <v>534573.46417462546</v>
      </c>
      <c r="Q44" s="80">
        <f>Q48+Q56+Q58</f>
        <v>1677.3312464630535</v>
      </c>
      <c r="R44" s="51"/>
      <c r="S44" s="43">
        <f>S48+S56+S58</f>
        <v>3009.5025441352068</v>
      </c>
      <c r="T44" s="15">
        <f>1000000*U44/S44</f>
        <v>537688.87364935968</v>
      </c>
      <c r="U44" s="80">
        <f>U48+U56+U58</f>
        <v>1618.1760332009417</v>
      </c>
      <c r="V44" s="44"/>
      <c r="W44" s="317">
        <f>W48+W56+W58</f>
        <v>2961.2939718109233</v>
      </c>
      <c r="X44" s="318">
        <f>1000000*Y44/W44</f>
        <v>543589.82335411268</v>
      </c>
      <c r="Y44" s="318">
        <f>Y48+Y56+Y58</f>
        <v>1609.7292670362986</v>
      </c>
      <c r="Z44" s="16"/>
      <c r="AA44" s="43">
        <f>AA48+AA56+AA58</f>
        <v>2913.1543864555115</v>
      </c>
      <c r="AB44" s="15">
        <f>1000000*AC44/AA44</f>
        <v>549566.2198559246</v>
      </c>
      <c r="AC44" s="80">
        <f>AC48+AC56+AC58</f>
        <v>1600.9712440210608</v>
      </c>
      <c r="AD44" s="16"/>
      <c r="AE44" s="43">
        <f>AE48+AE56+AE58</f>
        <v>2865.0759927887175</v>
      </c>
      <c r="AF44" s="15">
        <f>1000000*AG44/AE44</f>
        <v>555620.26768811618</v>
      </c>
      <c r="AG44" s="80">
        <f>AG48+AG56+AG58</f>
        <v>1591.8942900600623</v>
      </c>
      <c r="AH44" s="16"/>
      <c r="AI44" s="43">
        <f>AI48+AI56+AI58</f>
        <v>2817.0150623510808</v>
      </c>
      <c r="AJ44" s="15">
        <f>1000000*AK44/AI44</f>
        <v>561757.79146517778</v>
      </c>
      <c r="AK44" s="80">
        <f>AK48+AK56+AK58</f>
        <v>1582.4801599504831</v>
      </c>
      <c r="AL44" s="51"/>
      <c r="AM44" s="43">
        <f>AM48+AM56+AM58</f>
        <v>3421.8269511828548</v>
      </c>
      <c r="AN44" s="15">
        <f>1000000*AO44/AM44</f>
        <v>580624.04628819937</v>
      </c>
      <c r="AO44" s="80">
        <f>AO48+AO56+AO58</f>
        <v>1986.7950100938019</v>
      </c>
      <c r="AP44" s="44"/>
      <c r="AQ44" s="43">
        <f>AQ48+AQ56+AQ58</f>
        <v>3410.4531387114957</v>
      </c>
      <c r="AR44" s="15">
        <f>1000000*AS44/AQ44</f>
        <v>586828.77903373353</v>
      </c>
      <c r="AS44" s="80">
        <f>AS48+AS56+AS58</f>
        <v>2001.3520513418312</v>
      </c>
      <c r="AT44" s="16"/>
      <c r="AU44" s="43">
        <f>AU48+AU56+AU58</f>
        <v>3399.1024931998941</v>
      </c>
      <c r="AV44" s="15">
        <f>1000000*AW44/AU44</f>
        <v>593098.50851964916</v>
      </c>
      <c r="AW44" s="80">
        <f>AW48+AW56+AW58</f>
        <v>2016.0026190222782</v>
      </c>
      <c r="AX44" s="16"/>
      <c r="AY44" s="43">
        <f>AY48+AY56+AY58</f>
        <v>3387.7788719617947</v>
      </c>
      <c r="AZ44" s="15">
        <f>1000000*BA44/AY44</f>
        <v>599433.5367527206</v>
      </c>
      <c r="BA44" s="80">
        <f>BA48+BA56+BA58</f>
        <v>2030.7482709562009</v>
      </c>
      <c r="BB44" s="16"/>
      <c r="BC44" s="43">
        <f>BC48+BC56+BC58</f>
        <v>3376.4839155870104</v>
      </c>
      <c r="BD44" s="15">
        <f>1000000*BE44/BC44</f>
        <v>605834.3491904065</v>
      </c>
      <c r="BE44" s="80">
        <f>BE48+BE56+BE58</f>
        <v>2045.5899355515321</v>
      </c>
      <c r="BF44" s="51"/>
      <c r="BG44" s="43">
        <f>BG48+BG56+BG58</f>
        <v>3364.5604649424081</v>
      </c>
      <c r="BH44" s="15">
        <f>1000000*BI44/BG44</f>
        <v>612321.06025130698</v>
      </c>
      <c r="BI44" s="80">
        <f>BI48+BI56+BI58</f>
        <v>2060.1912311731658</v>
      </c>
      <c r="BJ44" s="44"/>
      <c r="BK44" s="43">
        <f>BK48+BK56+BK58</f>
        <v>3354.2765096674711</v>
      </c>
      <c r="BL44" s="15">
        <f>1000000*BM44/BK44</f>
        <v>618845.62303005555</v>
      </c>
      <c r="BM44" s="80">
        <f>BM48+BM56+BM58</f>
        <v>2075.7793364402464</v>
      </c>
      <c r="BN44" s="16"/>
      <c r="BO44" s="43">
        <f>BO48+BO56+BO58</f>
        <v>3344.0286685876217</v>
      </c>
      <c r="BP44" s="15">
        <f>1000000*BQ44/BO44</f>
        <v>625436.68620417535</v>
      </c>
      <c r="BQ44" s="80">
        <f>BQ48+BQ56+BQ58</f>
        <v>2091.4782090532026</v>
      </c>
      <c r="BR44" s="16"/>
      <c r="BS44" s="43">
        <f>BS48+BS56+BS58</f>
        <v>3333.8200836331098</v>
      </c>
      <c r="BT44" s="15">
        <f>1000000*BU44/BS44</f>
        <v>632094.55402833945</v>
      </c>
      <c r="BU44" s="80">
        <f>BU48+BU56+BU58</f>
        <v>2107.2895189747919</v>
      </c>
      <c r="BV44" s="16"/>
      <c r="BW44" s="43">
        <f>BW48+BW56+BW58</f>
        <v>3323.6520745616299</v>
      </c>
      <c r="BX44" s="15">
        <f>1000000*BY44/BW44</f>
        <v>638819.69241322728</v>
      </c>
      <c r="BY44" s="80">
        <f>BY48+BY56+BY58</f>
        <v>2123.2143959600453</v>
      </c>
      <c r="BZ44" s="51"/>
      <c r="CA44" s="43">
        <f>CA48+CA56+CA58</f>
        <v>3313.5274856712394</v>
      </c>
      <c r="CB44" s="15">
        <f>1000000*CC44/CA44</f>
        <v>645612.41474476561</v>
      </c>
      <c r="CC44" s="80">
        <f>CC48+CC56+CC58</f>
        <v>2139.2544813473605</v>
      </c>
      <c r="CD44" s="44"/>
      <c r="CE44" s="43">
        <f>CE48+CE56+CE58</f>
        <v>3302.3344735412811</v>
      </c>
      <c r="CF44" s="15">
        <f>1000000*CG44/CE44</f>
        <v>652499.126840738</v>
      </c>
      <c r="CG44" s="80">
        <f>CG48+CG56+CG58</f>
        <v>2154.7703605217544</v>
      </c>
      <c r="CH44" s="16"/>
      <c r="CI44" s="43">
        <f>CI48+CI56+CI58</f>
        <v>3291.1819329233467</v>
      </c>
      <c r="CJ44" s="15">
        <f>1000000*CK44/CI44</f>
        <v>659455.85202610632</v>
      </c>
      <c r="CK44" s="80">
        <f>CK48+CK56+CK58</f>
        <v>2170.3891857488934</v>
      </c>
      <c r="CL44" s="16"/>
      <c r="CM44" s="43">
        <f>CM48+CM56+CM58</f>
        <v>3280.0688179596123</v>
      </c>
      <c r="CN44" s="15">
        <f>1000000*CO44/CM44</f>
        <v>666483.31805888971</v>
      </c>
      <c r="CO44" s="80">
        <f>CO48+CO56+CO58</f>
        <v>2186.1111492552227</v>
      </c>
      <c r="CP44" s="16"/>
      <c r="CQ44" s="43">
        <f>CQ48+CQ56+CQ58</f>
        <v>3268.9983549628919</v>
      </c>
      <c r="CR44" s="15">
        <f>1000000*CS44/CQ44</f>
        <v>673581.82084265817</v>
      </c>
      <c r="CS44" s="80">
        <f>CS48+CS56+CS58</f>
        <v>2201.9378642675592</v>
      </c>
      <c r="CT44" s="51"/>
      <c r="CU44" s="43">
        <f>CU48+CU56+CU58</f>
        <v>3257.4730329309532</v>
      </c>
      <c r="CV44" s="15">
        <f>1000000*CW44/CU44</f>
        <v>680777.95141778747</v>
      </c>
      <c r="CW44" s="80">
        <f>CW48+CW56+CW58</f>
        <v>2217.615818157421</v>
      </c>
      <c r="CX44" s="44"/>
      <c r="CY44" s="43">
        <f>CY48+CY56+CY58</f>
        <v>3221.7371869182598</v>
      </c>
      <c r="CZ44" s="15">
        <f>1000000*DA44/CY44</f>
        <v>688470.96621425403</v>
      </c>
      <c r="DA44" s="80">
        <f>DA48+DA56+DA58</f>
        <v>2218.0725139660071</v>
      </c>
      <c r="DB44" s="16"/>
      <c r="DC44" s="43">
        <f>DC48+DC56+DC58</f>
        <v>3186.0521682684002</v>
      </c>
      <c r="DD44" s="15">
        <f>1000000*DE44/DC44</f>
        <v>696261.94523424236</v>
      </c>
      <c r="DE44" s="80">
        <f>DE48+DE56+DE58</f>
        <v>2218.3268802963321</v>
      </c>
      <c r="DF44" s="16"/>
      <c r="DG44" s="43">
        <f>DG48+DG56+DG58</f>
        <v>3150.4210298583857</v>
      </c>
      <c r="DH44" s="15">
        <f>1000000*DI44/DG44</f>
        <v>704152.21910160186</v>
      </c>
      <c r="DI44" s="80">
        <f>DI48+DI56+DI58</f>
        <v>2218.3759592791362</v>
      </c>
      <c r="DJ44" s="16"/>
      <c r="DK44" s="43">
        <f>DK48+DK56+DK58</f>
        <v>3114.8460751439657</v>
      </c>
      <c r="DL44" s="15">
        <f>1000000*DM44/DK44</f>
        <v>712143.21916225704</v>
      </c>
      <c r="DM44" s="80">
        <f>DM48+DM56+DM58</f>
        <v>2218.2165111479453</v>
      </c>
      <c r="DN44" s="51"/>
      <c r="DO44" s="43">
        <f>DO48+DO56+DO58</f>
        <v>3079.329021467398</v>
      </c>
      <c r="DP44" s="15">
        <f>1000000*DQ44/DO44</f>
        <v>720236.46840788214</v>
      </c>
      <c r="DQ44" s="80">
        <f>DQ48+DQ56+DQ58</f>
        <v>2217.8450594875785</v>
      </c>
      <c r="DR44" s="44"/>
      <c r="DS44" s="43">
        <f>DS48+DS56+DS58</f>
        <v>3063.7881360902456</v>
      </c>
      <c r="DT44" s="15">
        <f>1000000*DU44/DS44</f>
        <v>727974.77600770921</v>
      </c>
      <c r="DU44" s="80">
        <f>DU48+DU56+DU58</f>
        <v>2230.3604821053732</v>
      </c>
      <c r="DV44" s="16"/>
      <c r="DW44" s="43">
        <f>DW48+DW56+DW58</f>
        <v>3048.3069979052193</v>
      </c>
      <c r="DX44" s="15">
        <f>1000000*DY44/DW44</f>
        <v>735791.47758883052</v>
      </c>
      <c r="DY44" s="80">
        <f>DY48+DY56+DY58</f>
        <v>2242.9183101330532</v>
      </c>
      <c r="DZ44" s="16"/>
      <c r="EA44" s="43">
        <f>EA48+EA56+EA58</f>
        <v>3032.8881309252311</v>
      </c>
      <c r="EB44" s="15">
        <f>1000000*EC44/EA44</f>
        <v>743686.89862873976</v>
      </c>
      <c r="EC44" s="80">
        <f>EC48+EC56+EC58</f>
        <v>2255.5191679757004</v>
      </c>
      <c r="ED44" s="16"/>
      <c r="EE44" s="43">
        <f>EE48+EE56+EE58</f>
        <v>3017.5334370202249</v>
      </c>
      <c r="EF44" s="15">
        <f>1000000*EG44/EE44</f>
        <v>751661.42277177062</v>
      </c>
      <c r="EG44" s="80">
        <f>EG48+EG56+EG58</f>
        <v>2268.1634765320136</v>
      </c>
      <c r="EH44" s="51"/>
      <c r="EI44" s="43">
        <f>EI48+EI56+EI58</f>
        <v>3051.2250581850039</v>
      </c>
      <c r="EJ44" s="15">
        <f>1000000*EK44/EI44</f>
        <v>753533.75320008525</v>
      </c>
      <c r="EK44" s="80">
        <f>EK48+EK56+EK58</f>
        <v>2299.2010699522943</v>
      </c>
      <c r="EL44" s="27"/>
      <c r="EM44" s="141">
        <f>EI44+EE44+EA44+DW44+DS44+DO44+DK44+DG44+DC44+CY44+CU44+CQ44+CM44+CI44+CE44+CA44+BW44+BS44+BO44+BK44+BG44+BC44+AY44+AU44+AQ44+AM44+AI44+AE44+AA44+W44+S44+O44+K44+G44+C44</f>
        <v>111483.52772537227</v>
      </c>
      <c r="EN44" s="143" t="s">
        <v>245</v>
      </c>
    </row>
    <row r="45" spans="1:144" x14ac:dyDescent="0.35">
      <c r="A45" s="6"/>
      <c r="B45" s="138" t="s">
        <v>277</v>
      </c>
      <c r="C45" s="89"/>
      <c r="D45" s="15"/>
      <c r="E45" s="80"/>
      <c r="F45" s="44"/>
      <c r="G45" s="139">
        <f>C44-G44</f>
        <v>110.76491713497717</v>
      </c>
      <c r="H45" s="137"/>
      <c r="I45" s="80"/>
      <c r="J45" s="51"/>
      <c r="K45" s="139">
        <f>G44-K44</f>
        <v>-27.910547000894439</v>
      </c>
      <c r="L45" s="137"/>
      <c r="M45" s="80"/>
      <c r="N45" s="16"/>
      <c r="O45" s="139">
        <f>K44-O44</f>
        <v>-27.984408332351904</v>
      </c>
      <c r="P45" s="137"/>
      <c r="Q45" s="80"/>
      <c r="R45" s="51"/>
      <c r="S45" s="139">
        <f>O44-S44</f>
        <v>128.19762033672623</v>
      </c>
      <c r="T45" s="137"/>
      <c r="U45" s="80"/>
      <c r="V45" s="44"/>
      <c r="W45" s="319">
        <f>S44-W44</f>
        <v>48.208572324283523</v>
      </c>
      <c r="X45" s="320"/>
      <c r="Y45" s="318"/>
      <c r="Z45" s="16"/>
      <c r="AA45" s="139">
        <f>W44-AA44</f>
        <v>48.139585355411782</v>
      </c>
      <c r="AB45" s="137"/>
      <c r="AC45" s="80"/>
      <c r="AD45" s="16"/>
      <c r="AE45" s="139">
        <f>AA44-AE44</f>
        <v>48.078393666794</v>
      </c>
      <c r="AF45" s="137"/>
      <c r="AG45" s="80"/>
      <c r="AH45" s="16"/>
      <c r="AI45" s="139">
        <f>AE44-AI44</f>
        <v>48.060930437636671</v>
      </c>
      <c r="AJ45" s="137"/>
      <c r="AK45" s="80"/>
      <c r="AL45" s="51"/>
      <c r="AM45" s="139">
        <f>AI44-AM44</f>
        <v>-604.81188883177401</v>
      </c>
      <c r="AN45" s="137"/>
      <c r="AO45" s="80"/>
      <c r="AP45" s="44"/>
      <c r="AQ45" s="139">
        <f>AM44-AQ44</f>
        <v>11.373812471359088</v>
      </c>
      <c r="AR45" s="137"/>
      <c r="AS45" s="80"/>
      <c r="AT45" s="16"/>
      <c r="AU45" s="139">
        <f>AQ44-AU44</f>
        <v>11.35064551160167</v>
      </c>
      <c r="AV45" s="137"/>
      <c r="AW45" s="80"/>
      <c r="AX45" s="16"/>
      <c r="AY45" s="139">
        <f>AU44-AY44</f>
        <v>11.323621238099349</v>
      </c>
      <c r="AZ45" s="137"/>
      <c r="BA45" s="80"/>
      <c r="BB45" s="16"/>
      <c r="BC45" s="139">
        <f>AY44-BC44</f>
        <v>11.294956374784306</v>
      </c>
      <c r="BD45" s="137"/>
      <c r="BE45" s="80"/>
      <c r="BF45" s="51"/>
      <c r="BG45" s="139">
        <f>BC44-BG44</f>
        <v>11.923450644602326</v>
      </c>
      <c r="BH45" s="137"/>
      <c r="BI45" s="80"/>
      <c r="BJ45" s="44"/>
      <c r="BK45" s="139">
        <f>BG44-BK44</f>
        <v>10.283955274936943</v>
      </c>
      <c r="BL45" s="137"/>
      <c r="BM45" s="80"/>
      <c r="BN45" s="16"/>
      <c r="BO45" s="139">
        <f>BK44-BO44</f>
        <v>10.247841079849422</v>
      </c>
      <c r="BP45" s="137"/>
      <c r="BQ45" s="80"/>
      <c r="BR45" s="16"/>
      <c r="BS45" s="139">
        <f>BO44-BS44</f>
        <v>10.208584954511934</v>
      </c>
      <c r="BT45" s="137"/>
      <c r="BU45" s="80"/>
      <c r="BV45" s="16"/>
      <c r="BW45" s="139">
        <f>BS44-BW44</f>
        <v>10.168009071479901</v>
      </c>
      <c r="BX45" s="137"/>
      <c r="BY45" s="80"/>
      <c r="BZ45" s="51"/>
      <c r="CA45" s="139">
        <f>BW44-CA44</f>
        <v>10.124588890390442</v>
      </c>
      <c r="CB45" s="137"/>
      <c r="CC45" s="80"/>
      <c r="CD45" s="44"/>
      <c r="CE45" s="139">
        <f>CA44-CE44</f>
        <v>11.193012129958333</v>
      </c>
      <c r="CF45" s="137"/>
      <c r="CG45" s="80"/>
      <c r="CH45" s="16"/>
      <c r="CI45" s="139">
        <f>CE44-CI44</f>
        <v>11.152540617934392</v>
      </c>
      <c r="CJ45" s="137"/>
      <c r="CK45" s="80"/>
      <c r="CL45" s="16"/>
      <c r="CM45" s="139">
        <f>CI44-CM44</f>
        <v>11.113114963734461</v>
      </c>
      <c r="CN45" s="137"/>
      <c r="CO45" s="80"/>
      <c r="CP45" s="16"/>
      <c r="CQ45" s="139">
        <f>CM44-CQ44</f>
        <v>11.07046299672038</v>
      </c>
      <c r="CR45" s="137"/>
      <c r="CS45" s="80"/>
      <c r="CT45" s="51"/>
      <c r="CU45" s="139">
        <f>CQ44-CU44</f>
        <v>11.525322031938686</v>
      </c>
      <c r="CV45" s="137"/>
      <c r="CW45" s="80"/>
      <c r="CX45" s="44"/>
      <c r="CY45" s="139">
        <f>CU44-CY44</f>
        <v>35.735846012693401</v>
      </c>
      <c r="CZ45" s="137"/>
      <c r="DA45" s="80"/>
      <c r="DB45" s="16"/>
      <c r="DC45" s="139">
        <f>CY44-DC44</f>
        <v>35.685018649859558</v>
      </c>
      <c r="DD45" s="137"/>
      <c r="DE45" s="80"/>
      <c r="DF45" s="16"/>
      <c r="DG45" s="139">
        <f>DC44-DG44</f>
        <v>35.631138410014501</v>
      </c>
      <c r="DH45" s="137"/>
      <c r="DI45" s="80"/>
      <c r="DJ45" s="16"/>
      <c r="DK45" s="139">
        <f>DG44-DK44</f>
        <v>35.574954714420073</v>
      </c>
      <c r="DL45" s="137"/>
      <c r="DM45" s="80"/>
      <c r="DN45" s="51"/>
      <c r="DO45" s="139">
        <f>DK44-DO44</f>
        <v>35.517053676567684</v>
      </c>
      <c r="DP45" s="137"/>
      <c r="DQ45" s="80"/>
      <c r="DR45" s="44"/>
      <c r="DS45" s="139">
        <f>DO44-DS44</f>
        <v>15.540885377152335</v>
      </c>
      <c r="DT45" s="137"/>
      <c r="DU45" s="80"/>
      <c r="DV45" s="16"/>
      <c r="DW45" s="139">
        <f>DS44-DW44</f>
        <v>15.481138185026339</v>
      </c>
      <c r="DX45" s="137"/>
      <c r="DY45" s="80"/>
      <c r="DZ45" s="16"/>
      <c r="EA45" s="139">
        <f>DW44-EA44</f>
        <v>15.418866979988252</v>
      </c>
      <c r="EB45" s="137"/>
      <c r="EC45" s="80"/>
      <c r="ED45" s="16"/>
      <c r="EE45" s="139">
        <f>EA44-EE44</f>
        <v>15.354693905006116</v>
      </c>
      <c r="EF45" s="137"/>
      <c r="EG45" s="80"/>
      <c r="EH45" s="51"/>
      <c r="EI45" s="139">
        <f>EE44-EI44</f>
        <v>-33.691621164779008</v>
      </c>
      <c r="EJ45" s="137"/>
      <c r="EK45" s="80"/>
      <c r="EL45" s="27"/>
      <c r="EM45" s="141">
        <f>SUM(C45:EL45)+C44</f>
        <v>3333.9151943623237</v>
      </c>
      <c r="EN45" s="143" t="s">
        <v>245</v>
      </c>
    </row>
    <row r="46" spans="1:144" x14ac:dyDescent="0.35">
      <c r="A46" s="6"/>
      <c r="B46" s="138" t="s">
        <v>279</v>
      </c>
      <c r="C46" s="140">
        <f>100*C44/C6</f>
        <v>13.770252894710195</v>
      </c>
      <c r="D46" s="15"/>
      <c r="E46" s="80"/>
      <c r="F46" s="44"/>
      <c r="G46" s="140">
        <f>100*G44/G6</f>
        <v>13.389635813114857</v>
      </c>
      <c r="H46" s="137"/>
      <c r="I46" s="80"/>
      <c r="J46" s="51"/>
      <c r="K46" s="140">
        <f>100*K44/K6</f>
        <v>13.523645175161068</v>
      </c>
      <c r="L46" s="137"/>
      <c r="M46" s="80"/>
      <c r="N46" s="16"/>
      <c r="O46" s="140">
        <f>100*O44/O6</f>
        <v>13.645523390655649</v>
      </c>
      <c r="P46" s="137"/>
      <c r="Q46" s="80"/>
      <c r="R46" s="51"/>
      <c r="S46" s="140">
        <f>100*S44/S6</f>
        <v>13.130346099937402</v>
      </c>
      <c r="T46" s="137"/>
      <c r="U46" s="80"/>
      <c r="V46" s="44"/>
      <c r="W46" s="321">
        <f>100*W44/W6</f>
        <v>13.033919890771257</v>
      </c>
      <c r="X46" s="320"/>
      <c r="Y46" s="318"/>
      <c r="Z46" s="16"/>
      <c r="AA46" s="140">
        <f>100*AA44/AA6</f>
        <v>12.925500271900798</v>
      </c>
      <c r="AB46" s="137"/>
      <c r="AC46" s="80"/>
      <c r="AD46" s="16"/>
      <c r="AE46" s="140">
        <f>100*AE44/AE6</f>
        <v>12.765292058784626</v>
      </c>
      <c r="AF46" s="137"/>
      <c r="AG46" s="80"/>
      <c r="AH46" s="16"/>
      <c r="AI46" s="140">
        <f>100*AI44/AI6</f>
        <v>12.604110013644974</v>
      </c>
      <c r="AJ46" s="137"/>
      <c r="AK46" s="80"/>
      <c r="AL46" s="51"/>
      <c r="AM46" s="140">
        <f>100*AM44/AM6</f>
        <v>14.673822642933967</v>
      </c>
      <c r="AN46" s="137"/>
      <c r="AO46" s="80"/>
      <c r="AP46" s="44"/>
      <c r="AQ46" s="140">
        <f>100*AQ44/AQ6</f>
        <v>14.673641236339844</v>
      </c>
      <c r="AR46" s="137"/>
      <c r="AS46" s="80"/>
      <c r="AT46" s="16"/>
      <c r="AU46" s="140">
        <f>100*AU44/AU6</f>
        <v>14.676469962365957</v>
      </c>
      <c r="AV46" s="137"/>
      <c r="AW46" s="80"/>
      <c r="AX46" s="16"/>
      <c r="AY46" s="140">
        <f>100*AY44/AY6</f>
        <v>14.680091990733704</v>
      </c>
      <c r="AZ46" s="137"/>
      <c r="BA46" s="80"/>
      <c r="BB46" s="16"/>
      <c r="BC46" s="140">
        <f>100*BC44/BC6</f>
        <v>14.684534073439719</v>
      </c>
      <c r="BD46" s="137"/>
      <c r="BE46" s="80"/>
      <c r="BF46" s="51"/>
      <c r="BG46" s="140">
        <f>100*BG44/BG6</f>
        <v>14.625987941184439</v>
      </c>
      <c r="BH46" s="137"/>
      <c r="BI46" s="80"/>
      <c r="BJ46" s="44"/>
      <c r="BK46" s="140">
        <f>100*BK44/BK6</f>
        <v>14.628567011756141</v>
      </c>
      <c r="BL46" s="137"/>
      <c r="BM46" s="80"/>
      <c r="BN46" s="16"/>
      <c r="BO46" s="140">
        <f>100*BO44/BO6</f>
        <v>14.6318842875533</v>
      </c>
      <c r="BP46" s="137"/>
      <c r="BQ46" s="80"/>
      <c r="BR46" s="16"/>
      <c r="BS46" s="140">
        <f>100*BS44/BS6</f>
        <v>14.635881114615913</v>
      </c>
      <c r="BT46" s="137"/>
      <c r="BU46" s="80"/>
      <c r="BV46" s="16"/>
      <c r="BW46" s="140">
        <f>100*BW44/BW6</f>
        <v>14.640576181229324</v>
      </c>
      <c r="BX46" s="137"/>
      <c r="BY46" s="80"/>
      <c r="BZ46" s="51"/>
      <c r="CA46" s="140">
        <f>100*CA44/CA6</f>
        <v>14.645909321684577</v>
      </c>
      <c r="CB46" s="137"/>
      <c r="CC46" s="80"/>
      <c r="CD46" s="44"/>
      <c r="CE46" s="140">
        <f>100*CE44/CE6</f>
        <v>14.641834295454979</v>
      </c>
      <c r="CF46" s="137"/>
      <c r="CG46" s="80"/>
      <c r="CH46" s="16"/>
      <c r="CI46" s="140">
        <f>100*CI44/CI6</f>
        <v>14.638663188136167</v>
      </c>
      <c r="CJ46" s="137"/>
      <c r="CK46" s="80"/>
      <c r="CL46" s="16"/>
      <c r="CM46" s="140">
        <f>100*CM44/CM6</f>
        <v>14.636586840964265</v>
      </c>
      <c r="CN46" s="137"/>
      <c r="CO46" s="80"/>
      <c r="CP46" s="16"/>
      <c r="CQ46" s="140">
        <f>100*CQ44/CQ6</f>
        <v>14.635563580243732</v>
      </c>
      <c r="CR46" s="137"/>
      <c r="CS46" s="80"/>
      <c r="CT46" s="51"/>
      <c r="CU46" s="140">
        <f>100*CU44/CU6</f>
        <v>14.633669715154662</v>
      </c>
      <c r="CV46" s="137"/>
      <c r="CW46" s="80"/>
      <c r="CX46" s="44"/>
      <c r="CY46" s="140">
        <f>100*CY44/CY6</f>
        <v>14.534939096340869</v>
      </c>
      <c r="CZ46" s="137"/>
      <c r="DA46" s="80"/>
      <c r="DB46" s="16"/>
      <c r="DC46" s="140">
        <f>100*DC44/DC6</f>
        <v>14.4363008551184</v>
      </c>
      <c r="DD46" s="137"/>
      <c r="DE46" s="80"/>
      <c r="DF46" s="16"/>
      <c r="DG46" s="140">
        <f>100*DG44/DG6</f>
        <v>14.337648502993414</v>
      </c>
      <c r="DH46" s="137"/>
      <c r="DI46" s="80"/>
      <c r="DJ46" s="16"/>
      <c r="DK46" s="140">
        <f>100*DK44/DK6</f>
        <v>14.238912285855303</v>
      </c>
      <c r="DL46" s="137"/>
      <c r="DM46" s="80"/>
      <c r="DN46" s="51"/>
      <c r="DO46" s="140">
        <f>100*DO44/DO6</f>
        <v>14.140056377507157</v>
      </c>
      <c r="DP46" s="137"/>
      <c r="DQ46" s="80"/>
      <c r="DR46" s="44"/>
      <c r="DS46" s="140">
        <f>100*DS44/DS6</f>
        <v>14.120899653003303</v>
      </c>
      <c r="DT46" s="137"/>
      <c r="DU46" s="80"/>
      <c r="DV46" s="16"/>
      <c r="DW46" s="140">
        <f>100*DW44/DW6</f>
        <v>14.102474306746128</v>
      </c>
      <c r="DX46" s="137"/>
      <c r="DY46" s="80"/>
      <c r="DZ46" s="16"/>
      <c r="EA46" s="140">
        <f>100*EA44/EA6</f>
        <v>14.08468096500688</v>
      </c>
      <c r="EB46" s="137"/>
      <c r="EC46" s="80"/>
      <c r="ED46" s="16"/>
      <c r="EE46" s="140">
        <f>100*EE44/EE6</f>
        <v>14.067453309720651</v>
      </c>
      <c r="EF46" s="137"/>
      <c r="EG46" s="80"/>
      <c r="EH46" s="51"/>
      <c r="EI46" s="140">
        <f>100*EI44/EI6</f>
        <v>14.247330108182039</v>
      </c>
      <c r="EJ46" s="137"/>
      <c r="EK46" s="80"/>
      <c r="EL46" s="27"/>
      <c r="EM46" s="142">
        <f>100*EM44/EM6</f>
        <v>14.157298091545192</v>
      </c>
      <c r="EN46" s="143" t="s">
        <v>261</v>
      </c>
    </row>
    <row r="47" spans="1:144" ht="26.5" x14ac:dyDescent="0.35">
      <c r="A47" s="6"/>
      <c r="B47" s="138" t="s">
        <v>278</v>
      </c>
      <c r="C47" s="89"/>
      <c r="D47" s="15"/>
      <c r="E47" s="80"/>
      <c r="F47" s="44"/>
      <c r="G47" s="139">
        <f>C46-G46</f>
        <v>0.38061708159533758</v>
      </c>
      <c r="H47" s="137"/>
      <c r="I47" s="80"/>
      <c r="J47" s="51"/>
      <c r="K47" s="139">
        <f>G46-K46</f>
        <v>-0.13400936204621061</v>
      </c>
      <c r="L47" s="137"/>
      <c r="M47" s="80"/>
      <c r="N47" s="16"/>
      <c r="O47" s="139">
        <f>K46-O46</f>
        <v>-0.121878215494581</v>
      </c>
      <c r="P47" s="137"/>
      <c r="Q47" s="80"/>
      <c r="R47" s="51"/>
      <c r="S47" s="139">
        <f>O46-S46</f>
        <v>0.51517729071824725</v>
      </c>
      <c r="T47" s="137"/>
      <c r="U47" s="80"/>
      <c r="V47" s="44"/>
      <c r="W47" s="319">
        <f>S46-W46</f>
        <v>9.6426209166144972E-2</v>
      </c>
      <c r="X47" s="320"/>
      <c r="Y47" s="318"/>
      <c r="Z47" s="16"/>
      <c r="AA47" s="139">
        <f>W46-AA46</f>
        <v>0.10841961887045848</v>
      </c>
      <c r="AB47" s="137"/>
      <c r="AC47" s="80"/>
      <c r="AD47" s="16"/>
      <c r="AE47" s="139">
        <f>AA46-AE46</f>
        <v>0.16020821311617262</v>
      </c>
      <c r="AF47" s="137"/>
      <c r="AG47" s="80"/>
      <c r="AH47" s="16"/>
      <c r="AI47" s="139">
        <f>AE46-AI46</f>
        <v>0.16118204513965217</v>
      </c>
      <c r="AJ47" s="137"/>
      <c r="AK47" s="80"/>
      <c r="AL47" s="51"/>
      <c r="AM47" s="139">
        <f>AI46-AM46</f>
        <v>-2.0697126292889934</v>
      </c>
      <c r="AN47" s="137"/>
      <c r="AO47" s="80"/>
      <c r="AP47" s="44"/>
      <c r="AQ47" s="139">
        <f>AM46-AQ46</f>
        <v>1.8140659412324567E-4</v>
      </c>
      <c r="AR47" s="137"/>
      <c r="AS47" s="80"/>
      <c r="AT47" s="16"/>
      <c r="AU47" s="139">
        <f>AQ46-AU46</f>
        <v>-2.8287260261130598E-3</v>
      </c>
      <c r="AV47" s="137"/>
      <c r="AW47" s="80"/>
      <c r="AX47" s="16"/>
      <c r="AY47" s="139">
        <f>AU46-AY46</f>
        <v>-3.6220283677472764E-3</v>
      </c>
      <c r="AZ47" s="137"/>
      <c r="BA47" s="80"/>
      <c r="BB47" s="16"/>
      <c r="BC47" s="139">
        <f>AY46-BC46</f>
        <v>-4.4420827060154267E-3</v>
      </c>
      <c r="BD47" s="137"/>
      <c r="BE47" s="80"/>
      <c r="BF47" s="51"/>
      <c r="BG47" s="139">
        <f>BC46-BG46</f>
        <v>5.854613225528027E-2</v>
      </c>
      <c r="BH47" s="137"/>
      <c r="BI47" s="80"/>
      <c r="BJ47" s="44"/>
      <c r="BK47" s="139">
        <f>BG46-BK46</f>
        <v>-2.5790705717021467E-3</v>
      </c>
      <c r="BL47" s="137"/>
      <c r="BM47" s="80"/>
      <c r="BN47" s="16"/>
      <c r="BO47" s="139">
        <f>BK46-BO46</f>
        <v>-3.3172757971584588E-3</v>
      </c>
      <c r="BP47" s="137"/>
      <c r="BQ47" s="80"/>
      <c r="BR47" s="16"/>
      <c r="BS47" s="139">
        <f>BO46-BS46</f>
        <v>-3.996827062612951E-3</v>
      </c>
      <c r="BT47" s="137"/>
      <c r="BU47" s="80"/>
      <c r="BV47" s="16"/>
      <c r="BW47" s="139">
        <f>BS46-BW46</f>
        <v>-4.6950666134115693E-3</v>
      </c>
      <c r="BX47" s="137"/>
      <c r="BY47" s="80"/>
      <c r="BZ47" s="51"/>
      <c r="CA47" s="139">
        <f>BW46-CA46</f>
        <v>-5.3331404552530159E-3</v>
      </c>
      <c r="CB47" s="137"/>
      <c r="CC47" s="80"/>
      <c r="CD47" s="44"/>
      <c r="CE47" s="139">
        <f>CA46-CE46</f>
        <v>4.0750262295983219E-3</v>
      </c>
      <c r="CF47" s="137"/>
      <c r="CG47" s="80"/>
      <c r="CH47" s="16"/>
      <c r="CI47" s="139">
        <f>CE46-CI46</f>
        <v>3.1711073188116501E-3</v>
      </c>
      <c r="CJ47" s="137"/>
      <c r="CK47" s="80"/>
      <c r="CL47" s="16"/>
      <c r="CM47" s="139">
        <f>CI46-CM46</f>
        <v>2.0763471719025262E-3</v>
      </c>
      <c r="CN47" s="137"/>
      <c r="CO47" s="80"/>
      <c r="CP47" s="16"/>
      <c r="CQ47" s="139">
        <f>CM46-CQ46</f>
        <v>1.023260720533159E-3</v>
      </c>
      <c r="CR47" s="137"/>
      <c r="CS47" s="80"/>
      <c r="CT47" s="51"/>
      <c r="CU47" s="139">
        <f>CQ46-CU46</f>
        <v>1.8938650890696351E-3</v>
      </c>
      <c r="CV47" s="137"/>
      <c r="CW47" s="80"/>
      <c r="CX47" s="44"/>
      <c r="CY47" s="139">
        <f>CU46-CY46</f>
        <v>9.8730618813792859E-2</v>
      </c>
      <c r="CZ47" s="137"/>
      <c r="DA47" s="80"/>
      <c r="DB47" s="16"/>
      <c r="DC47" s="139">
        <f>CY46-DC46</f>
        <v>9.8638241222468892E-2</v>
      </c>
      <c r="DD47" s="137"/>
      <c r="DE47" s="80"/>
      <c r="DF47" s="16"/>
      <c r="DG47" s="139">
        <f>DC46-DG46</f>
        <v>9.8652352124986464E-2</v>
      </c>
      <c r="DH47" s="137"/>
      <c r="DI47" s="80"/>
      <c r="DJ47" s="16"/>
      <c r="DK47" s="139">
        <f>DG46-DK46</f>
        <v>9.873621713811076E-2</v>
      </c>
      <c r="DL47" s="137"/>
      <c r="DM47" s="80"/>
      <c r="DN47" s="51"/>
      <c r="DO47" s="139">
        <f>DK46-DO46</f>
        <v>9.8855908348145505E-2</v>
      </c>
      <c r="DP47" s="137"/>
      <c r="DQ47" s="80"/>
      <c r="DR47" s="44"/>
      <c r="DS47" s="139">
        <f>DO46-DS46</f>
        <v>1.9156724503854861E-2</v>
      </c>
      <c r="DT47" s="137"/>
      <c r="DU47" s="80"/>
      <c r="DV47" s="16"/>
      <c r="DW47" s="139">
        <f>DS46-DW46</f>
        <v>1.8425346257174624E-2</v>
      </c>
      <c r="DX47" s="137"/>
      <c r="DY47" s="80"/>
      <c r="DZ47" s="16"/>
      <c r="EA47" s="139">
        <f>DW46-EA46</f>
        <v>1.7793341739247737E-2</v>
      </c>
      <c r="EB47" s="137"/>
      <c r="EC47" s="80"/>
      <c r="ED47" s="16"/>
      <c r="EE47" s="139">
        <f>EA46-EE46</f>
        <v>1.7227655286228938E-2</v>
      </c>
      <c r="EF47" s="137"/>
      <c r="EG47" s="80"/>
      <c r="EH47" s="51"/>
      <c r="EI47" s="139">
        <f>EE46-EI46</f>
        <v>-0.17987679846138782</v>
      </c>
      <c r="EJ47" s="137"/>
      <c r="EK47" s="80"/>
      <c r="EL47" s="27"/>
    </row>
    <row r="48" spans="1:144" x14ac:dyDescent="0.35">
      <c r="A48" s="9" t="s">
        <v>64</v>
      </c>
      <c r="B48" s="10" t="s">
        <v>81</v>
      </c>
      <c r="C48" s="88">
        <f>C49+C50+C51+C52+C53+C54+C55</f>
        <v>1658.0068216952022</v>
      </c>
      <c r="D48" s="13">
        <f>1000000*E48/C48</f>
        <v>490728.18558242341</v>
      </c>
      <c r="E48" s="79">
        <f>E49+E50+E51+E52+E53+E54</f>
        <v>813.63067929376723</v>
      </c>
      <c r="F48" s="42"/>
      <c r="G48" s="41">
        <f>G49+G50+G51+G52+G53+G54</f>
        <v>1658.3995622906655</v>
      </c>
      <c r="H48" s="35">
        <f t="shared" ref="H48:H63" si="136">D48*1.01</f>
        <v>495635.46743824764</v>
      </c>
      <c r="I48" s="79">
        <f t="shared" ref="I48:I63" si="137">(G48*H48)/1000000</f>
        <v>821.96164225531925</v>
      </c>
      <c r="J48" s="14"/>
      <c r="K48" s="41">
        <f>K49+K50+K51+K52+K53+K54</f>
        <v>1658.7923028861285</v>
      </c>
      <c r="L48" s="35">
        <f t="shared" ref="L48:L63" si="138">H48*1.01</f>
        <v>500591.82211263012</v>
      </c>
      <c r="M48" s="79">
        <f t="shared" ref="M48:M63" si="139">(K48*L48)/1000000</f>
        <v>830.37786140817286</v>
      </c>
      <c r="N48" s="14"/>
      <c r="O48" s="41">
        <f>O49+O50+O51+O52+O53+O54</f>
        <v>1659.1850434815915</v>
      </c>
      <c r="P48" s="35">
        <f t="shared" ref="P48:P63" si="140">L48*1.01</f>
        <v>505597.74033375643</v>
      </c>
      <c r="Q48" s="79">
        <f t="shared" ref="Q48:Q63" si="141">(O48*P48)/1000000</f>
        <v>838.88020877985809</v>
      </c>
      <c r="R48" s="50"/>
      <c r="S48" s="41">
        <f>S49+S50+S51+S52+S53+S54</f>
        <v>1659.5777840770547</v>
      </c>
      <c r="T48" s="35">
        <f t="shared" ref="T48:T63" si="142">P48*1.01</f>
        <v>510653.71773709398</v>
      </c>
      <c r="U48" s="79">
        <f t="shared" ref="U48:U63" si="143">(S48*T48)/1000000</f>
        <v>847.46956531283615</v>
      </c>
      <c r="V48" s="42"/>
      <c r="W48" s="314">
        <f>W49+W50+W51+W52+W53+W54</f>
        <v>1624.4657728060383</v>
      </c>
      <c r="X48" s="200">
        <v>515760.25491446489</v>
      </c>
      <c r="Y48" s="197">
        <f t="shared" ref="Y48:Y63" si="144">(W48*X48)/1000000</f>
        <v>837.8348810822655</v>
      </c>
      <c r="Z48" s="14"/>
      <c r="AA48" s="41">
        <f>AA49+AA50+AA51+AA52+AA53+AA54</f>
        <v>1589.3537615350217</v>
      </c>
      <c r="AB48" s="35">
        <f t="shared" ref="AB48:AB63" si="145">X48*1.01</f>
        <v>520917.85746360954</v>
      </c>
      <c r="AC48" s="79">
        <f t="shared" ref="AC48:AC63" si="146">(AA48*AB48)/1000000</f>
        <v>827.92275621055205</v>
      </c>
      <c r="AD48" s="14"/>
      <c r="AE48" s="41">
        <f>AE49+AE50+AE51+AE52+AE53+AE54</f>
        <v>1554.2417502640051</v>
      </c>
      <c r="AF48" s="35">
        <f t="shared" ref="AF48:AF63" si="147">AB48*1.01</f>
        <v>526127.03603824566</v>
      </c>
      <c r="AG48" s="79">
        <f t="shared" ref="AG48:AG63" si="148">(AE48*AF48)/1000000</f>
        <v>817.72860535329619</v>
      </c>
      <c r="AH48" s="14"/>
      <c r="AI48" s="41">
        <f>AI49+AI50+AI51+AI52+AI53+AI54</f>
        <v>1519.1297389929885</v>
      </c>
      <c r="AJ48" s="35">
        <f t="shared" ref="AJ48:AJ63" si="149">AF48*1.01</f>
        <v>531388.30639862816</v>
      </c>
      <c r="AK48" s="79">
        <f t="shared" ref="AK48:AK63" si="150">(AI48*AJ48)/1000000</f>
        <v>807.24777920327415</v>
      </c>
      <c r="AL48" s="50"/>
      <c r="AM48" s="41">
        <f>AM49+AM50+AM51+AM52+AM53+AM54</f>
        <v>1484.0177277219721</v>
      </c>
      <c r="AN48" s="35">
        <f t="shared" ref="AN48:AN63" si="151">AJ48*1.01</f>
        <v>536702.18946261448</v>
      </c>
      <c r="AO48" s="79">
        <f t="shared" ref="AO48:AO63" si="152">(AM48*AN48)/1000000</f>
        <v>796.47556366971651</v>
      </c>
      <c r="AP48" s="42"/>
      <c r="AQ48" s="41">
        <f>AQ49+AQ50+AQ51+AQ52+AQ53+AQ54</f>
        <v>1478.8003308325176</v>
      </c>
      <c r="AR48" s="35">
        <f t="shared" ref="AR48:AR63" si="153">AN48*1.01</f>
        <v>542069.21135724068</v>
      </c>
      <c r="AS48" s="79">
        <f t="shared" ref="AS48:AS63" si="154">(AQ48*AR48)/1000000</f>
        <v>801.61212908920947</v>
      </c>
      <c r="AT48" s="14"/>
      <c r="AU48" s="41">
        <f>AU49+AU50+AU51+AU52+AU53+AU54</f>
        <v>1473.5829339430636</v>
      </c>
      <c r="AV48" s="35">
        <f t="shared" ref="AV48:AV63" si="155">AR48*1.01</f>
        <v>547489.90347081306</v>
      </c>
      <c r="AW48" s="79">
        <f t="shared" ref="AW48:AW63" si="156">(AU48*AV48)/1000000</f>
        <v>806.77177826072534</v>
      </c>
      <c r="AX48" s="14"/>
      <c r="AY48" s="41">
        <f>AY49+AY50+AY51+AY52+AY53+AY54</f>
        <v>1468.3655370536096</v>
      </c>
      <c r="AZ48" s="35">
        <f t="shared" ref="AZ48:AZ63" si="157">AV48*1.01</f>
        <v>552964.80250552122</v>
      </c>
      <c r="BA48" s="79">
        <f t="shared" ref="BA48:BA63" si="158">(AY48*AZ48)/1000000</f>
        <v>811.95445920276279</v>
      </c>
      <c r="BB48" s="14"/>
      <c r="BC48" s="41">
        <f>BC49+BC50+BC51+BC52+BC53+BC54</f>
        <v>1463.1481401641552</v>
      </c>
      <c r="BD48" s="35">
        <f t="shared" ref="BD48:BD63" si="159">AZ48*1.01</f>
        <v>558494.4505305764</v>
      </c>
      <c r="BE48" s="79">
        <f t="shared" ref="BE48:BE63" si="160">(BC48*BD48)/1000000</f>
        <v>817.16011658581465</v>
      </c>
      <c r="BF48" s="50"/>
      <c r="BG48" s="41">
        <f>BG49+BG50+BG51+BG52+BG53+BG54</f>
        <v>1456.9307432747009</v>
      </c>
      <c r="BH48" s="35">
        <f t="shared" ref="BH48:BH63" si="161">BD48*1.01</f>
        <v>564079.39503588213</v>
      </c>
      <c r="BI48" s="79">
        <f t="shared" ref="BI48:BI63" si="162">(BG48*BH48)/1000000</f>
        <v>821.82461227557144</v>
      </c>
      <c r="BJ48" s="42"/>
      <c r="BK48" s="41">
        <f>BK49+BK50+BK51+BK52+BK53+BK54</f>
        <v>1452.5066701236217</v>
      </c>
      <c r="BL48" s="35">
        <f t="shared" ref="BL48:BL63" si="163">BH48*1.01</f>
        <v>569720.188986241</v>
      </c>
      <c r="BM48" s="79">
        <f t="shared" ref="BM48:BM63" si="164">(BK48*BL48)/1000000</f>
        <v>827.52237460660547</v>
      </c>
      <c r="BN48" s="14"/>
      <c r="BO48" s="41">
        <f>BO49+BO50+BO51+BO52+BO53+BO54</f>
        <v>1448.0825969725427</v>
      </c>
      <c r="BP48" s="35">
        <f t="shared" ref="BP48:BP63" si="165">BL48*1.01</f>
        <v>575417.39087610343</v>
      </c>
      <c r="BQ48" s="79">
        <f t="shared" ref="BQ48:BQ63" si="166">(BO48*BP48)/1000000</f>
        <v>833.25190972303244</v>
      </c>
      <c r="BR48" s="14"/>
      <c r="BS48" s="41">
        <f>BS49+BS50+BS51+BS52+BS53+BS54</f>
        <v>1443.6585238214634</v>
      </c>
      <c r="BT48" s="35">
        <f t="shared" ref="BT48:BT63" si="167">BP48*1.01</f>
        <v>581171.56478486443</v>
      </c>
      <c r="BU48" s="79">
        <f t="shared" ref="BU48:BU63" si="168">(BS48*BT48)/1000000</f>
        <v>839.01328330432739</v>
      </c>
      <c r="BV48" s="14"/>
      <c r="BW48" s="41">
        <f>BW49+BW50+BW51+BW52+BW53+BW54</f>
        <v>1439.2344506703841</v>
      </c>
      <c r="BX48" s="35">
        <f t="shared" ref="BX48:BX63" si="169">BT48*1.01</f>
        <v>586983.2804327131</v>
      </c>
      <c r="BY48" s="79">
        <f t="shared" ref="BY48:BY63" si="170">(BW48*BX48)/1000000</f>
        <v>844.80655916627586</v>
      </c>
      <c r="BZ48" s="50"/>
      <c r="CA48" s="41">
        <f>CA49+CA50+CA51+CA52+CA53+CA54</f>
        <v>1434.8103775193047</v>
      </c>
      <c r="CB48" s="35">
        <f t="shared" ref="CB48:CB63" si="171">BX48*1.01</f>
        <v>592853.11323704023</v>
      </c>
      <c r="CC48" s="79">
        <f t="shared" ref="CC48:CC63" si="172">(CA48*CB48)/1000000</f>
        <v>850.63179921713277</v>
      </c>
      <c r="CD48" s="42"/>
      <c r="CE48" s="41">
        <f>CE49+CE50+CE51+CE52+CE53+CE54</f>
        <v>1429.0352866736464</v>
      </c>
      <c r="CF48" s="35">
        <f t="shared" ref="CF48:CF63" si="173">CB48*1.01</f>
        <v>598781.64436941058</v>
      </c>
      <c r="CG48" s="79">
        <f t="shared" ref="CG48:CG63" si="174">(CE48*CF48)/1000000</f>
        <v>855.68009881635805</v>
      </c>
      <c r="CH48" s="14"/>
      <c r="CI48" s="41">
        <f>CI49+CI50+CI51+CI52+CI53+CI54</f>
        <v>1423.2601958279884</v>
      </c>
      <c r="CJ48" s="35">
        <f t="shared" ref="CJ48:CJ63" si="175">CF48*1.01</f>
        <v>604769.46081310464</v>
      </c>
      <c r="CK48" s="79">
        <f t="shared" ref="CK48:CK63" si="176">(CI48*CJ48)/1000000</f>
        <v>860.74430122764625</v>
      </c>
      <c r="CL48" s="14"/>
      <c r="CM48" s="41">
        <f>CM49+CM50+CM51+CM52+CM53+CM54</f>
        <v>1417.4851049823301</v>
      </c>
      <c r="CN48" s="35">
        <f t="shared" ref="CN48:CN63" si="177">CJ48*1.01</f>
        <v>610817.15542123572</v>
      </c>
      <c r="CO48" s="79">
        <f t="shared" ref="CO48:CO63" si="178">(CM48*CN48)/1000000</f>
        <v>865.82421967727851</v>
      </c>
      <c r="CP48" s="14"/>
      <c r="CQ48" s="41">
        <f>CQ49+CQ50+CQ51+CQ52+CQ53+CQ54</f>
        <v>1411.7100141366718</v>
      </c>
      <c r="CR48" s="35">
        <f t="shared" ref="CR48:CR63" si="179">CN48*1.01</f>
        <v>616925.32697544806</v>
      </c>
      <c r="CS48" s="79">
        <f t="shared" ref="CS48:CS63" si="180">(CQ48*CR48)/1000000</f>
        <v>870.91966206578059</v>
      </c>
      <c r="CT48" s="50"/>
      <c r="CU48" s="41">
        <f>CU49+CU50+CU51+CU52+CU53+CU54</f>
        <v>1404.9349232910135</v>
      </c>
      <c r="CV48" s="35">
        <f t="shared" ref="CV48:CV63" si="181">CR48*1.01</f>
        <v>623094.58024520252</v>
      </c>
      <c r="CW48" s="79">
        <f t="shared" ref="CW48:CW63" si="182">(CU48*CV48)/1000000</f>
        <v>875.40733629983981</v>
      </c>
      <c r="CX48" s="42"/>
      <c r="CY48" s="41">
        <f>CY49+CY50+CY51+CY52+CY53+CY54</f>
        <v>1374.4006706644745</v>
      </c>
      <c r="CZ48" s="35">
        <f t="shared" ref="CZ48:CZ63" si="183">CV48*1.01</f>
        <v>629325.52604765457</v>
      </c>
      <c r="DA48" s="79">
        <f t="shared" ref="DA48:DA63" si="184">(CY48*CZ48)/1000000</f>
        <v>864.94542506616972</v>
      </c>
      <c r="DB48" s="14"/>
      <c r="DC48" s="41">
        <f>DC49+DC50+DC51+DC52+DC53+DC54</f>
        <v>1343.8664180379355</v>
      </c>
      <c r="DD48" s="35">
        <f t="shared" ref="DD48:DD63" si="185">CZ48*1.01</f>
        <v>635618.78130813106</v>
      </c>
      <c r="DE48" s="79">
        <f t="shared" ref="DE48:DE63" si="186">(DC48*DD48)/1000000</f>
        <v>854.18673487419596</v>
      </c>
      <c r="DF48" s="14"/>
      <c r="DG48" s="41">
        <f>DG49+DG50+DG51+DG52+DG53+DG54</f>
        <v>1313.3321654113965</v>
      </c>
      <c r="DH48" s="35">
        <f t="shared" ref="DH48:DH63" si="187">DD48*1.01</f>
        <v>641974.96912121237</v>
      </c>
      <c r="DI48" s="79">
        <f t="shared" ref="DI48:DI63" si="188">(DG48*DH48)/1000000</f>
        <v>843.12637633587622</v>
      </c>
      <c r="DJ48" s="14"/>
      <c r="DK48" s="41">
        <f>DK49+DK50+DK51+DK52+DK53+DK54</f>
        <v>1282.7979127848575</v>
      </c>
      <c r="DL48" s="35">
        <f t="shared" ref="DL48:DL63" si="189">DH48*1.01</f>
        <v>648394.71881242446</v>
      </c>
      <c r="DM48" s="79">
        <f t="shared" ref="DM48:DM63" si="190">(DK48*DL48)/1000000</f>
        <v>831.75939195330272</v>
      </c>
      <c r="DN48" s="50"/>
      <c r="DO48" s="41">
        <f>DO49+DO50+DO51+DO52+DO53+DO54</f>
        <v>1252.2636601583188</v>
      </c>
      <c r="DP48" s="35">
        <f t="shared" ref="DP48:DP63" si="191">DL48*1.01</f>
        <v>654878.66600054875</v>
      </c>
      <c r="DQ48" s="79">
        <f t="shared" ref="DQ48:DQ63" si="192">(DO48*DP48)/1000000</f>
        <v>820.08075524544427</v>
      </c>
      <c r="DR48" s="42"/>
      <c r="DS48" s="41">
        <f>DS49+DS50+DS51+DS52+DS53+DS54</f>
        <v>1242.2428501583188</v>
      </c>
      <c r="DT48" s="35">
        <f t="shared" ref="DT48:DT63" si="193">DP48*1.01</f>
        <v>661427.45266055421</v>
      </c>
      <c r="DU48" s="79">
        <f t="shared" ref="DU48:DU63" si="194">(DS48*DT48)/1000000</f>
        <v>821.65352396600326</v>
      </c>
      <c r="DV48" s="14"/>
      <c r="DW48" s="41">
        <f>DW49+DW50+DW51+DW52+DW53+DW54</f>
        <v>1232.2220401583188</v>
      </c>
      <c r="DX48" s="35">
        <f t="shared" ref="DX48:DX63" si="195">DT48*1.01</f>
        <v>668041.7271871597</v>
      </c>
      <c r="DY48" s="79">
        <f t="shared" ref="DY48:DY63" si="196">(DW48*DX48)/1000000</f>
        <v>823.17573998544901</v>
      </c>
      <c r="DZ48" s="14"/>
      <c r="EA48" s="41">
        <f>EA49+EA50+EA51+EA52+EA53+EA54</f>
        <v>1222.2012301583188</v>
      </c>
      <c r="EB48" s="35">
        <f t="shared" ref="EB48:EB63" si="197">DX48*1.01</f>
        <v>674722.14445903129</v>
      </c>
      <c r="EC48" s="79">
        <f t="shared" ref="EC48:EC63" si="198">(EA48*EB48)/1000000</f>
        <v>824.64623497288687</v>
      </c>
      <c r="ED48" s="14"/>
      <c r="EE48" s="41">
        <f>EE49+EE50+EE51+EE52+EE53+EE54</f>
        <v>1212.1804201583188</v>
      </c>
      <c r="EF48" s="35">
        <f t="shared" ref="EF48:EF63" si="199">EB48*1.01</f>
        <v>681469.36590362166</v>
      </c>
      <c r="EG48" s="79">
        <f t="shared" ref="EG48:EG63" si="200">(EE48*EF48)/1000000</f>
        <v>826.06382228607526</v>
      </c>
      <c r="EH48" s="50"/>
      <c r="EI48" s="41">
        <f>EI49+EI50+EI51+EI52+EI53+EI54</f>
        <v>1202.1596101583189</v>
      </c>
      <c r="EJ48" s="35">
        <f t="shared" ref="EJ48:EJ63" si="201">EF48*1.01</f>
        <v>688284.05956265784</v>
      </c>
      <c r="EK48" s="79">
        <f t="shared" ref="EK48:EK63" si="202">(EI48*EJ48)/1000000</f>
        <v>827.42729672202995</v>
      </c>
      <c r="EL48" s="26"/>
    </row>
    <row r="49" spans="1:142" x14ac:dyDescent="0.35">
      <c r="A49" s="57" t="s">
        <v>65</v>
      </c>
      <c r="B49" s="55" t="s">
        <v>36</v>
      </c>
      <c r="C49" s="90">
        <f>'[1]Var ZP'!$L$47</f>
        <v>331.16849999999999</v>
      </c>
      <c r="D49" s="65">
        <f>D21</f>
        <v>488300</v>
      </c>
      <c r="E49" s="79">
        <f t="shared" si="34"/>
        <v>161.70957855</v>
      </c>
      <c r="F49" s="42"/>
      <c r="G49" s="128">
        <f>C49+(S49-C49)/4</f>
        <v>373.8029251981506</v>
      </c>
      <c r="H49" s="35">
        <f t="shared" si="136"/>
        <v>493183</v>
      </c>
      <c r="I49" s="79">
        <f t="shared" si="137"/>
        <v>184.35324805799951</v>
      </c>
      <c r="J49" s="125"/>
      <c r="K49" s="128">
        <f>G49+(S49-C49)/4</f>
        <v>416.43735039630121</v>
      </c>
      <c r="L49" s="35">
        <f t="shared" si="138"/>
        <v>498114.83</v>
      </c>
      <c r="M49" s="79">
        <f t="shared" si="139"/>
        <v>207.43361999830401</v>
      </c>
      <c r="N49" s="125"/>
      <c r="O49" s="128">
        <f>K49+(S49-C49)/4</f>
        <v>459.07177559445182</v>
      </c>
      <c r="P49" s="35">
        <f t="shared" si="140"/>
        <v>503095.97830000002</v>
      </c>
      <c r="Q49" s="79">
        <f t="shared" si="141"/>
        <v>230.95716405260882</v>
      </c>
      <c r="R49" s="50"/>
      <c r="S49" s="59">
        <f>'[1]Var ZP'!$M$47</f>
        <v>501.70620079260243</v>
      </c>
      <c r="T49" s="35">
        <f t="shared" si="142"/>
        <v>508126.93808300002</v>
      </c>
      <c r="U49" s="79">
        <f t="shared" si="143"/>
        <v>254.93043562599988</v>
      </c>
      <c r="V49" s="42"/>
      <c r="W49" s="315">
        <f>S49+(AM49-S49)/5</f>
        <v>484.2590404603435</v>
      </c>
      <c r="X49" s="200">
        <v>513208.20746383001</v>
      </c>
      <c r="Y49" s="197">
        <f t="shared" si="144"/>
        <v>248.52571410280723</v>
      </c>
      <c r="Z49" s="125"/>
      <c r="AA49" s="128">
        <f>W49+(AM49-S49)/5</f>
        <v>466.81188012808457</v>
      </c>
      <c r="AB49" s="35">
        <f t="shared" si="145"/>
        <v>518340.28953846829</v>
      </c>
      <c r="AC49" s="79">
        <f t="shared" si="146"/>
        <v>241.96740510558811</v>
      </c>
      <c r="AD49" s="125"/>
      <c r="AE49" s="128">
        <f>AA49+(AM49-S49)/5</f>
        <v>449.36471979582564</v>
      </c>
      <c r="AF49" s="35">
        <f t="shared" si="147"/>
        <v>523523.69243385299</v>
      </c>
      <c r="AG49" s="79">
        <f t="shared" si="148"/>
        <v>235.25307735701435</v>
      </c>
      <c r="AH49" s="125"/>
      <c r="AI49" s="128">
        <f>AE49+(AM49-S49)/5</f>
        <v>431.9175594635667</v>
      </c>
      <c r="AJ49" s="35">
        <f t="shared" si="149"/>
        <v>528758.92935819156</v>
      </c>
      <c r="AK49" s="79">
        <f t="shared" si="150"/>
        <v>228.38026631295858</v>
      </c>
      <c r="AL49" s="50"/>
      <c r="AM49" s="59">
        <f>'[1]Var ZP'!$N$47</f>
        <v>414.47039913130783</v>
      </c>
      <c r="AN49" s="35">
        <f t="shared" si="151"/>
        <v>534046.51865177345</v>
      </c>
      <c r="AO49" s="79">
        <f t="shared" si="152"/>
        <v>221.34647374028597</v>
      </c>
      <c r="AP49" s="42"/>
      <c r="AQ49" s="128">
        <f>AM49+(BG49-AM49)/5</f>
        <v>414.46254633859979</v>
      </c>
      <c r="AR49" s="35">
        <f t="shared" si="153"/>
        <v>539386.98383829114</v>
      </c>
      <c r="AS49" s="79">
        <f t="shared" si="154"/>
        <v>223.55570278351533</v>
      </c>
      <c r="AT49" s="125"/>
      <c r="AU49" s="128">
        <f>AQ49+(BG49-AM49)/5</f>
        <v>414.45469354589176</v>
      </c>
      <c r="AV49" s="35">
        <f t="shared" si="155"/>
        <v>544780.85367667407</v>
      </c>
      <c r="AW49" s="79">
        <f t="shared" si="156"/>
        <v>225.78698176023525</v>
      </c>
      <c r="AX49" s="125"/>
      <c r="AY49" s="128">
        <f>AU49+(BG49-AM49)/5</f>
        <v>414.44684075318372</v>
      </c>
      <c r="AZ49" s="35">
        <f t="shared" si="157"/>
        <v>550228.66221344087</v>
      </c>
      <c r="BA49" s="79">
        <f t="shared" si="158"/>
        <v>228.04053074621123</v>
      </c>
      <c r="BB49" s="125"/>
      <c r="BC49" s="128">
        <f>AY49+(BG49-AM49)/5</f>
        <v>414.43898796047569</v>
      </c>
      <c r="BD49" s="35">
        <f t="shared" si="159"/>
        <v>555730.94883557525</v>
      </c>
      <c r="BE49" s="79">
        <f t="shared" si="160"/>
        <v>230.31657201373071</v>
      </c>
      <c r="BF49" s="50"/>
      <c r="BG49" s="59">
        <f>'[1]Var ZP'!$O$47</f>
        <v>414.43113516776759</v>
      </c>
      <c r="BH49" s="35">
        <f t="shared" si="161"/>
        <v>561288.25832393102</v>
      </c>
      <c r="BI49" s="79">
        <f t="shared" si="162"/>
        <v>232.61533005352592</v>
      </c>
      <c r="BJ49" s="42"/>
      <c r="BK49" s="128">
        <f>BG49+(CA49-BG49)/5</f>
        <v>414.43113516776759</v>
      </c>
      <c r="BL49" s="35">
        <f t="shared" si="163"/>
        <v>566901.14090717037</v>
      </c>
      <c r="BM49" s="79">
        <f t="shared" si="164"/>
        <v>234.94148335406118</v>
      </c>
      <c r="BN49" s="125"/>
      <c r="BO49" s="128">
        <f>BK49+(CA49-BG49)/5</f>
        <v>414.43113516776759</v>
      </c>
      <c r="BP49" s="35">
        <f t="shared" si="165"/>
        <v>572570.15231624211</v>
      </c>
      <c r="BQ49" s="79">
        <f t="shared" si="166"/>
        <v>237.29089818760181</v>
      </c>
      <c r="BR49" s="125"/>
      <c r="BS49" s="128">
        <f>BO49+(CA49-BG49)/5</f>
        <v>414.43113516776759</v>
      </c>
      <c r="BT49" s="35">
        <f t="shared" si="167"/>
        <v>578295.85383940453</v>
      </c>
      <c r="BU49" s="79">
        <f t="shared" si="168"/>
        <v>239.66380716947782</v>
      </c>
      <c r="BV49" s="125"/>
      <c r="BW49" s="128">
        <f>BS49+(CA49-BG49)/5</f>
        <v>414.43113516776759</v>
      </c>
      <c r="BX49" s="35">
        <f t="shared" si="169"/>
        <v>584078.8123777986</v>
      </c>
      <c r="BY49" s="79">
        <f t="shared" si="170"/>
        <v>242.0604452411726</v>
      </c>
      <c r="BZ49" s="50"/>
      <c r="CA49" s="59">
        <f>'[1]Var ZP'!$P$47</f>
        <v>414.43113516776759</v>
      </c>
      <c r="CB49" s="35">
        <f t="shared" si="171"/>
        <v>589919.60050157655</v>
      </c>
      <c r="CC49" s="79">
        <f t="shared" si="172"/>
        <v>244.48104969358431</v>
      </c>
      <c r="CD49" s="42"/>
      <c r="CE49" s="128">
        <f>CA49+(CU49-CA49)/5</f>
        <v>414.43113516776759</v>
      </c>
      <c r="CF49" s="35">
        <f t="shared" si="173"/>
        <v>595818.79650659231</v>
      </c>
      <c r="CG49" s="79">
        <f t="shared" si="174"/>
        <v>246.92586019052015</v>
      </c>
      <c r="CH49" s="125"/>
      <c r="CI49" s="128">
        <f>CE49+(CU49-CA49)/5</f>
        <v>414.43113516776759</v>
      </c>
      <c r="CJ49" s="35">
        <f t="shared" si="175"/>
        <v>601776.98447165824</v>
      </c>
      <c r="CK49" s="79">
        <f t="shared" si="176"/>
        <v>249.39511879242536</v>
      </c>
      <c r="CL49" s="125"/>
      <c r="CM49" s="128">
        <f>CI49+(CU49-CA49)/5</f>
        <v>414.43113516776759</v>
      </c>
      <c r="CN49" s="35">
        <f t="shared" si="177"/>
        <v>607794.75431637478</v>
      </c>
      <c r="CO49" s="79">
        <f t="shared" si="178"/>
        <v>251.8890699803496</v>
      </c>
      <c r="CP49" s="125"/>
      <c r="CQ49" s="128">
        <f>CM49+(CU49-CA49)/5</f>
        <v>414.43113516776759</v>
      </c>
      <c r="CR49" s="35">
        <f t="shared" si="179"/>
        <v>613872.70185953856</v>
      </c>
      <c r="CS49" s="79">
        <f t="shared" si="180"/>
        <v>254.40796068015314</v>
      </c>
      <c r="CT49" s="50"/>
      <c r="CU49" s="59">
        <f>'[1]Var ZP'!$Q$47</f>
        <v>414.43113516776759</v>
      </c>
      <c r="CV49" s="35">
        <f t="shared" si="181"/>
        <v>620011.428878134</v>
      </c>
      <c r="CW49" s="79">
        <f t="shared" si="182"/>
        <v>256.95204028695468</v>
      </c>
      <c r="CX49" s="42"/>
      <c r="CY49" s="128">
        <f>CU49+(DO49-CU49)/5</f>
        <v>414.43113516776759</v>
      </c>
      <c r="CZ49" s="35">
        <f t="shared" si="183"/>
        <v>626211.5431669153</v>
      </c>
      <c r="DA49" s="79">
        <f t="shared" si="184"/>
        <v>259.52156068982418</v>
      </c>
      <c r="DB49" s="125"/>
      <c r="DC49" s="128">
        <f>CY49+(DO49-CU49)/5</f>
        <v>414.43113516776759</v>
      </c>
      <c r="DD49" s="35">
        <f t="shared" si="185"/>
        <v>632473.65859858447</v>
      </c>
      <c r="DE49" s="79">
        <f t="shared" si="186"/>
        <v>262.11677629672243</v>
      </c>
      <c r="DF49" s="125"/>
      <c r="DG49" s="128">
        <f>DC49+(DO49-CU49)/5</f>
        <v>414.43113516776759</v>
      </c>
      <c r="DH49" s="35">
        <f t="shared" si="187"/>
        <v>638798.39518457034</v>
      </c>
      <c r="DI49" s="79">
        <f t="shared" si="188"/>
        <v>264.73794405968971</v>
      </c>
      <c r="DJ49" s="125"/>
      <c r="DK49" s="128">
        <f>DG49+(DO49-CU49)/5</f>
        <v>414.43113516776759</v>
      </c>
      <c r="DL49" s="35">
        <f t="shared" si="189"/>
        <v>645186.37913641601</v>
      </c>
      <c r="DM49" s="79">
        <f t="shared" si="190"/>
        <v>267.38532350028657</v>
      </c>
      <c r="DN49" s="50"/>
      <c r="DO49" s="59">
        <f>'[1]Var ZP'!$R$47</f>
        <v>414.43113516776759</v>
      </c>
      <c r="DP49" s="35">
        <f t="shared" si="191"/>
        <v>651638.24292778014</v>
      </c>
      <c r="DQ49" s="79">
        <f t="shared" si="192"/>
        <v>270.05917673528944</v>
      </c>
      <c r="DR49" s="42"/>
      <c r="DS49" s="128">
        <f>DO49+(EI49-DO49)/5</f>
        <v>414.43113516776759</v>
      </c>
      <c r="DT49" s="35">
        <f t="shared" si="193"/>
        <v>658154.6253570579</v>
      </c>
      <c r="DU49" s="79">
        <f t="shared" si="194"/>
        <v>272.75976850264226</v>
      </c>
      <c r="DV49" s="125"/>
      <c r="DW49" s="128">
        <f>DS49+(EI49-DO49)/5</f>
        <v>414.43113516776759</v>
      </c>
      <c r="DX49" s="35">
        <f t="shared" si="195"/>
        <v>664736.17161062849</v>
      </c>
      <c r="DY49" s="79">
        <f t="shared" si="196"/>
        <v>275.48736618766873</v>
      </c>
      <c r="DZ49" s="125"/>
      <c r="EA49" s="128">
        <f>DW49+(EI49-DO49)/5</f>
        <v>414.43113516776759</v>
      </c>
      <c r="EB49" s="35">
        <f t="shared" si="197"/>
        <v>671383.53332673479</v>
      </c>
      <c r="EC49" s="79">
        <f t="shared" si="198"/>
        <v>278.2422398495454</v>
      </c>
      <c r="ED49" s="125"/>
      <c r="EE49" s="128">
        <f>EA49+(EI49-DO49)/5</f>
        <v>414.43113516776759</v>
      </c>
      <c r="EF49" s="35">
        <f t="shared" si="199"/>
        <v>678097.36866000213</v>
      </c>
      <c r="EG49" s="79">
        <f t="shared" si="200"/>
        <v>281.02466224804084</v>
      </c>
      <c r="EH49" s="50"/>
      <c r="EI49" s="59">
        <f>'[1]Var ZP'!$S$47</f>
        <v>414.43113516776759</v>
      </c>
      <c r="EJ49" s="35">
        <f t="shared" si="201"/>
        <v>684878.34234660212</v>
      </c>
      <c r="EK49" s="79">
        <f t="shared" si="202"/>
        <v>283.83490887052125</v>
      </c>
      <c r="EL49" s="26"/>
    </row>
    <row r="50" spans="1:142" x14ac:dyDescent="0.35">
      <c r="A50" s="57" t="s">
        <v>66</v>
      </c>
      <c r="B50" s="55" t="s">
        <v>33</v>
      </c>
      <c r="C50" s="90">
        <f>'[1]Var ZP'!$L$50</f>
        <v>335.59715867520242</v>
      </c>
      <c r="D50" s="65">
        <f>D22</f>
        <v>488300</v>
      </c>
      <c r="E50" s="79">
        <f t="shared" si="34"/>
        <v>163.87209258110133</v>
      </c>
      <c r="F50" s="42"/>
      <c r="G50" s="128">
        <f>C50+(S50-C50)/4</f>
        <v>317.13693471701771</v>
      </c>
      <c r="H50" s="35">
        <f t="shared" si="136"/>
        <v>493183</v>
      </c>
      <c r="I50" s="79">
        <f t="shared" si="137"/>
        <v>156.40654487454296</v>
      </c>
      <c r="J50" s="125"/>
      <c r="K50" s="128">
        <f>G50+(S50-C50)/4</f>
        <v>298.676710758833</v>
      </c>
      <c r="L50" s="35">
        <f t="shared" si="138"/>
        <v>498114.83</v>
      </c>
      <c r="M50" s="79">
        <f t="shared" si="139"/>
        <v>148.77529900459527</v>
      </c>
      <c r="N50" s="125"/>
      <c r="O50" s="128">
        <f>K50+(S50-C50)/4</f>
        <v>280.21648680064828</v>
      </c>
      <c r="P50" s="35">
        <f t="shared" si="140"/>
        <v>503095.97830000002</v>
      </c>
      <c r="Q50" s="79">
        <f t="shared" si="141"/>
        <v>140.97578756276118</v>
      </c>
      <c r="R50" s="50"/>
      <c r="S50" s="93">
        <f>'[1]Var ZP'!$M$50</f>
        <v>261.75626284246357</v>
      </c>
      <c r="T50" s="35">
        <f t="shared" si="142"/>
        <v>508126.93808300002</v>
      </c>
      <c r="U50" s="79">
        <f t="shared" si="143"/>
        <v>133.00540836218997</v>
      </c>
      <c r="V50" s="42"/>
      <c r="W50" s="315">
        <f>S50+(AM50-S50)/5</f>
        <v>254.29558099728703</v>
      </c>
      <c r="X50" s="200">
        <v>513208.20746383001</v>
      </c>
      <c r="Y50" s="197">
        <f t="shared" si="144"/>
        <v>130.50657928959086</v>
      </c>
      <c r="Z50" s="125"/>
      <c r="AA50" s="128">
        <f>W50+(AM50-S50)/5</f>
        <v>246.83489915211049</v>
      </c>
      <c r="AB50" s="35">
        <f t="shared" si="145"/>
        <v>518340.28953846829</v>
      </c>
      <c r="AC50" s="79">
        <f t="shared" si="146"/>
        <v>127.94447309470357</v>
      </c>
      <c r="AD50" s="125"/>
      <c r="AE50" s="128">
        <f>AA50+(AM50-S50)/5</f>
        <v>239.37421730693396</v>
      </c>
      <c r="AF50" s="35">
        <f t="shared" si="147"/>
        <v>523523.69243385299</v>
      </c>
      <c r="AG50" s="79">
        <f t="shared" si="148"/>
        <v>125.31807411798958</v>
      </c>
      <c r="AH50" s="125"/>
      <c r="AI50" s="128">
        <f>AE50+(AM50-S50)/5</f>
        <v>231.91353546175742</v>
      </c>
      <c r="AJ50" s="35">
        <f t="shared" si="149"/>
        <v>528758.92935819156</v>
      </c>
      <c r="AK50" s="79">
        <f t="shared" si="150"/>
        <v>122.62635271443183</v>
      </c>
      <c r="AL50" s="50"/>
      <c r="AM50" s="93">
        <f>'[1]Var ZP'!$N$50</f>
        <v>224.45285361658088</v>
      </c>
      <c r="AN50" s="35">
        <f t="shared" si="151"/>
        <v>534046.51865177345</v>
      </c>
      <c r="AO50" s="79">
        <f t="shared" si="152"/>
        <v>119.86826507539115</v>
      </c>
      <c r="AP50" s="42"/>
      <c r="AQ50" s="128">
        <f>AM50+(BG50-AM50)/5</f>
        <v>222.84107440530698</v>
      </c>
      <c r="AR50" s="35">
        <f t="shared" si="153"/>
        <v>539386.98383829114</v>
      </c>
      <c r="AS50" s="79">
        <f t="shared" si="154"/>
        <v>120.19757499876276</v>
      </c>
      <c r="AT50" s="125"/>
      <c r="AU50" s="128">
        <f>AQ50+(BG50-AM50)/5</f>
        <v>221.22929519403309</v>
      </c>
      <c r="AV50" s="35">
        <f t="shared" si="155"/>
        <v>544780.85367667407</v>
      </c>
      <c r="AW50" s="79">
        <f t="shared" si="156"/>
        <v>120.52148429409428</v>
      </c>
      <c r="AX50" s="125"/>
      <c r="AY50" s="128">
        <f>AU50+(BG50-AM50)/5</f>
        <v>219.61751598275919</v>
      </c>
      <c r="AZ50" s="35">
        <f t="shared" si="157"/>
        <v>550228.66221344087</v>
      </c>
      <c r="BA50" s="79">
        <f t="shared" si="158"/>
        <v>120.83985201783256</v>
      </c>
      <c r="BB50" s="125"/>
      <c r="BC50" s="128">
        <f>AY50+(BG50-AM50)/5</f>
        <v>218.00573677148529</v>
      </c>
      <c r="BD50" s="35">
        <f t="shared" si="159"/>
        <v>555730.94883557525</v>
      </c>
      <c r="BE50" s="79">
        <f t="shared" si="160"/>
        <v>121.15253494761618</v>
      </c>
      <c r="BF50" s="50"/>
      <c r="BG50" s="93">
        <f>'[1]Var ZP'!$O$50</f>
        <v>216.39395756021145</v>
      </c>
      <c r="BH50" s="35">
        <f t="shared" si="161"/>
        <v>561288.25832393102</v>
      </c>
      <c r="BI50" s="79">
        <f t="shared" si="162"/>
        <v>121.45938755079372</v>
      </c>
      <c r="BJ50" s="42"/>
      <c r="BK50" s="128">
        <f>BG50+(CA50-BG50)/5</f>
        <v>216.52509866746405</v>
      </c>
      <c r="BL50" s="35">
        <f t="shared" si="163"/>
        <v>566901.14090717037</v>
      </c>
      <c r="BM50" s="79">
        <f t="shared" si="164"/>
        <v>122.748325469623</v>
      </c>
      <c r="BN50" s="125"/>
      <c r="BO50" s="128">
        <f>BK50+(CA50-BG50)/5</f>
        <v>216.65623977471665</v>
      </c>
      <c r="BP50" s="35">
        <f t="shared" si="165"/>
        <v>572570.15231624211</v>
      </c>
      <c r="BQ50" s="79">
        <f t="shared" si="166"/>
        <v>124.05089620807378</v>
      </c>
      <c r="BR50" s="125"/>
      <c r="BS50" s="128">
        <f>BO50+(CA50-BG50)/5</f>
        <v>216.78738088196926</v>
      </c>
      <c r="BT50" s="35">
        <f t="shared" si="167"/>
        <v>578295.85383940453</v>
      </c>
      <c r="BU50" s="79">
        <f t="shared" si="168"/>
        <v>125.36724352874661</v>
      </c>
      <c r="BV50" s="125"/>
      <c r="BW50" s="128">
        <f>BS50+(CA50-BG50)/5</f>
        <v>216.91852198922186</v>
      </c>
      <c r="BX50" s="35">
        <f t="shared" si="169"/>
        <v>584078.8123777986</v>
      </c>
      <c r="BY50" s="79">
        <f t="shared" si="170"/>
        <v>126.69751270621209</v>
      </c>
      <c r="BZ50" s="50"/>
      <c r="CA50" s="93">
        <f>'[1]Var ZP'!$P$50</f>
        <v>217.04966309647449</v>
      </c>
      <c r="CB50" s="35">
        <f t="shared" si="171"/>
        <v>589919.60050157655</v>
      </c>
      <c r="CC50" s="79">
        <f t="shared" si="172"/>
        <v>128.04185054287402</v>
      </c>
      <c r="CD50" s="42"/>
      <c r="CE50" s="128">
        <f>CA50+(CU50-CA50)/5</f>
        <v>217.49342429108714</v>
      </c>
      <c r="CF50" s="35">
        <f t="shared" si="173"/>
        <v>595818.79650659231</v>
      </c>
      <c r="CG50" s="79">
        <f t="shared" si="174"/>
        <v>129.58667030921319</v>
      </c>
      <c r="CH50" s="125"/>
      <c r="CI50" s="128">
        <f>CE50+(CU50-CA50)/5</f>
        <v>217.93718548569979</v>
      </c>
      <c r="CJ50" s="35">
        <f t="shared" si="175"/>
        <v>601776.98447165824</v>
      </c>
      <c r="CK50" s="79">
        <f t="shared" si="176"/>
        <v>131.14958228582486</v>
      </c>
      <c r="CL50" s="125"/>
      <c r="CM50" s="128">
        <f>CI50+(CU50-CA50)/5</f>
        <v>218.38094668031243</v>
      </c>
      <c r="CN50" s="35">
        <f t="shared" si="177"/>
        <v>607794.75431637478</v>
      </c>
      <c r="CO50" s="79">
        <f t="shared" si="178"/>
        <v>132.73079383493783</v>
      </c>
      <c r="CP50" s="125"/>
      <c r="CQ50" s="128">
        <f>CM50+(CU50-CA50)/5</f>
        <v>218.82470787492508</v>
      </c>
      <c r="CR50" s="35">
        <f t="shared" si="179"/>
        <v>613872.70185953856</v>
      </c>
      <c r="CS50" s="79">
        <f t="shared" si="180"/>
        <v>134.3305146568045</v>
      </c>
      <c r="CT50" s="50"/>
      <c r="CU50" s="93">
        <f>'[1]Var ZP'!$Q$50</f>
        <v>219.2684690695377</v>
      </c>
      <c r="CV50" s="35">
        <f t="shared" si="181"/>
        <v>620011.428878134</v>
      </c>
      <c r="CW50" s="79">
        <f t="shared" si="182"/>
        <v>135.94895681572501</v>
      </c>
      <c r="CX50" s="42"/>
      <c r="CY50" s="128">
        <f>CU50+(DO50-CU50)/5</f>
        <v>219.6017864429987</v>
      </c>
      <c r="CZ50" s="35">
        <f t="shared" si="183"/>
        <v>626211.5431669153</v>
      </c>
      <c r="DA50" s="79">
        <f t="shared" si="184"/>
        <v>137.51717357068159</v>
      </c>
      <c r="DB50" s="125"/>
      <c r="DC50" s="128">
        <f>CY50+(DO50-CU50)/5</f>
        <v>219.9351038164597</v>
      </c>
      <c r="DD50" s="35">
        <f t="shared" si="185"/>
        <v>632473.65859858447</v>
      </c>
      <c r="DE50" s="79">
        <f t="shared" si="186"/>
        <v>139.10315976505578</v>
      </c>
      <c r="DF50" s="125"/>
      <c r="DG50" s="128">
        <f>DC50+(DO50-CU50)/5</f>
        <v>220.2684211899207</v>
      </c>
      <c r="DH50" s="35">
        <f t="shared" si="187"/>
        <v>638798.39518457034</v>
      </c>
      <c r="DI50" s="79">
        <f t="shared" si="188"/>
        <v>140.70711396596036</v>
      </c>
      <c r="DJ50" s="125"/>
      <c r="DK50" s="128">
        <f>DG50+(DO50-CU50)/5</f>
        <v>220.6017385633817</v>
      </c>
      <c r="DL50" s="35">
        <f t="shared" si="189"/>
        <v>645186.37913641601</v>
      </c>
      <c r="DM50" s="79">
        <f t="shared" si="190"/>
        <v>142.3292369349065</v>
      </c>
      <c r="DN50" s="50"/>
      <c r="DO50" s="93">
        <f>'[1]Var ZP'!$R$50</f>
        <v>220.93505593684276</v>
      </c>
      <c r="DP50" s="35">
        <f t="shared" si="191"/>
        <v>651638.24292778014</v>
      </c>
      <c r="DQ50" s="79">
        <f t="shared" si="192"/>
        <v>143.96973165183502</v>
      </c>
      <c r="DR50" s="42"/>
      <c r="DS50" s="128">
        <f>DO50+(EI50-DO50)/5</f>
        <v>220.93505593684276</v>
      </c>
      <c r="DT50" s="35">
        <f t="shared" si="193"/>
        <v>658154.6253570579</v>
      </c>
      <c r="DU50" s="79">
        <f t="shared" si="194"/>
        <v>145.40942896835338</v>
      </c>
      <c r="DV50" s="125"/>
      <c r="DW50" s="128">
        <f>DS50+(EI50-DO50)/5</f>
        <v>220.93505593684276</v>
      </c>
      <c r="DX50" s="35">
        <f t="shared" si="195"/>
        <v>664736.17161062849</v>
      </c>
      <c r="DY50" s="79">
        <f t="shared" si="196"/>
        <v>146.86352325803691</v>
      </c>
      <c r="DZ50" s="125"/>
      <c r="EA50" s="128">
        <f>DW50+(EI50-DO50)/5</f>
        <v>220.93505593684276</v>
      </c>
      <c r="EB50" s="35">
        <f t="shared" si="197"/>
        <v>671383.53332673479</v>
      </c>
      <c r="EC50" s="79">
        <f t="shared" si="198"/>
        <v>148.33215849061727</v>
      </c>
      <c r="ED50" s="125"/>
      <c r="EE50" s="128">
        <f>EA50+(EI50-DO50)/5</f>
        <v>220.93505593684276</v>
      </c>
      <c r="EF50" s="35">
        <f t="shared" si="199"/>
        <v>678097.36866000213</v>
      </c>
      <c r="EG50" s="79">
        <f t="shared" si="200"/>
        <v>149.81548007552345</v>
      </c>
      <c r="EH50" s="50"/>
      <c r="EI50" s="93">
        <f>'[1]Var ZP'!$S$50</f>
        <v>220.93505593684276</v>
      </c>
      <c r="EJ50" s="35">
        <f t="shared" si="201"/>
        <v>684878.34234660212</v>
      </c>
      <c r="EK50" s="79">
        <f t="shared" si="202"/>
        <v>151.31363487627871</v>
      </c>
      <c r="EL50" s="26"/>
    </row>
    <row r="51" spans="1:142" x14ac:dyDescent="0.35">
      <c r="A51" s="57" t="s">
        <v>67</v>
      </c>
      <c r="B51" s="55" t="s">
        <v>34</v>
      </c>
      <c r="C51" s="90">
        <f>'[1]Var ZP'!$L$51</f>
        <v>17</v>
      </c>
      <c r="D51" s="65">
        <f>D23</f>
        <v>488300</v>
      </c>
      <c r="E51" s="79">
        <f t="shared" si="34"/>
        <v>8.3010999999999999</v>
      </c>
      <c r="F51" s="42"/>
      <c r="G51" s="124">
        <f>C51</f>
        <v>17</v>
      </c>
      <c r="H51" s="35">
        <f t="shared" si="136"/>
        <v>493183</v>
      </c>
      <c r="I51" s="79">
        <f t="shared" si="137"/>
        <v>8.3841110000000008</v>
      </c>
      <c r="J51" s="125"/>
      <c r="K51" s="124">
        <f>G51</f>
        <v>17</v>
      </c>
      <c r="L51" s="35">
        <f t="shared" si="138"/>
        <v>498114.83</v>
      </c>
      <c r="M51" s="79">
        <f t="shared" si="139"/>
        <v>8.4679521099999988</v>
      </c>
      <c r="N51" s="125"/>
      <c r="O51" s="124">
        <f>K51</f>
        <v>17</v>
      </c>
      <c r="P51" s="35">
        <f t="shared" si="140"/>
        <v>503095.97830000002</v>
      </c>
      <c r="Q51" s="79">
        <f t="shared" si="141"/>
        <v>8.5526316311000006</v>
      </c>
      <c r="R51" s="50"/>
      <c r="S51" s="59">
        <f>'[1]Var ZP'!$M$51</f>
        <v>17</v>
      </c>
      <c r="T51" s="35">
        <f t="shared" si="142"/>
        <v>508126.93808300002</v>
      </c>
      <c r="U51" s="79">
        <f t="shared" si="143"/>
        <v>8.6381579474110008</v>
      </c>
      <c r="V51" s="42"/>
      <c r="W51" s="311">
        <v>17</v>
      </c>
      <c r="X51" s="200">
        <v>513208.20746383001</v>
      </c>
      <c r="Y51" s="197">
        <f t="shared" si="144"/>
        <v>8.7245395268851116</v>
      </c>
      <c r="Z51" s="125"/>
      <c r="AA51" s="124">
        <f>W51</f>
        <v>17</v>
      </c>
      <c r="AB51" s="35">
        <f t="shared" si="145"/>
        <v>518340.28953846829</v>
      </c>
      <c r="AC51" s="79">
        <f t="shared" si="146"/>
        <v>8.8117849221539615</v>
      </c>
      <c r="AD51" s="125"/>
      <c r="AE51" s="124">
        <f>AA51</f>
        <v>17</v>
      </c>
      <c r="AF51" s="35">
        <f t="shared" si="147"/>
        <v>523523.69243385299</v>
      </c>
      <c r="AG51" s="79">
        <f t="shared" si="148"/>
        <v>8.8999027713755012</v>
      </c>
      <c r="AH51" s="125"/>
      <c r="AI51" s="124">
        <f>AE51</f>
        <v>17</v>
      </c>
      <c r="AJ51" s="35">
        <f t="shared" si="149"/>
        <v>528758.92935819156</v>
      </c>
      <c r="AK51" s="79">
        <f t="shared" si="150"/>
        <v>8.9889017990892572</v>
      </c>
      <c r="AL51" s="50"/>
      <c r="AM51" s="59">
        <f>'[1]Var ZP'!$N$51</f>
        <v>17</v>
      </c>
      <c r="AN51" s="35">
        <f t="shared" si="151"/>
        <v>534046.51865177345</v>
      </c>
      <c r="AO51" s="79">
        <f t="shared" si="152"/>
        <v>9.078790817080149</v>
      </c>
      <c r="AP51" s="42"/>
      <c r="AQ51" s="124">
        <f>AM51</f>
        <v>17</v>
      </c>
      <c r="AR51" s="35">
        <f t="shared" si="153"/>
        <v>539386.98383829114</v>
      </c>
      <c r="AS51" s="79">
        <f t="shared" si="154"/>
        <v>9.1695787252509504</v>
      </c>
      <c r="AT51" s="125"/>
      <c r="AU51" s="124">
        <f>AQ51</f>
        <v>17</v>
      </c>
      <c r="AV51" s="35">
        <f t="shared" si="155"/>
        <v>544780.85367667407</v>
      </c>
      <c r="AW51" s="79">
        <f t="shared" si="156"/>
        <v>9.2612745125034603</v>
      </c>
      <c r="AX51" s="125"/>
      <c r="AY51" s="124">
        <f>AU51</f>
        <v>17</v>
      </c>
      <c r="AZ51" s="35">
        <f t="shared" si="157"/>
        <v>550228.66221344087</v>
      </c>
      <c r="BA51" s="79">
        <f t="shared" si="158"/>
        <v>9.3538872576284948</v>
      </c>
      <c r="BB51" s="125"/>
      <c r="BC51" s="124">
        <f>AY51</f>
        <v>17</v>
      </c>
      <c r="BD51" s="35">
        <f t="shared" si="159"/>
        <v>555730.94883557525</v>
      </c>
      <c r="BE51" s="79">
        <f t="shared" si="160"/>
        <v>9.4474261302047804</v>
      </c>
      <c r="BF51" s="50"/>
      <c r="BG51" s="59">
        <f>'[1]Var ZP'!$O$51</f>
        <v>16</v>
      </c>
      <c r="BH51" s="35">
        <f t="shared" si="161"/>
        <v>561288.25832393102</v>
      </c>
      <c r="BI51" s="79">
        <f t="shared" si="162"/>
        <v>8.9806121331828965</v>
      </c>
      <c r="BJ51" s="42"/>
      <c r="BK51" s="124">
        <f>BG51</f>
        <v>16</v>
      </c>
      <c r="BL51" s="35">
        <f t="shared" si="163"/>
        <v>566901.14090717037</v>
      </c>
      <c r="BM51" s="79">
        <f t="shared" si="164"/>
        <v>9.0704182545147258</v>
      </c>
      <c r="BN51" s="125"/>
      <c r="BO51" s="124">
        <f>BK51</f>
        <v>16</v>
      </c>
      <c r="BP51" s="35">
        <f t="shared" si="165"/>
        <v>572570.15231624211</v>
      </c>
      <c r="BQ51" s="79">
        <f t="shared" si="166"/>
        <v>9.1611224370598734</v>
      </c>
      <c r="BR51" s="125"/>
      <c r="BS51" s="124">
        <f>BO51</f>
        <v>16</v>
      </c>
      <c r="BT51" s="35">
        <f t="shared" si="167"/>
        <v>578295.85383940453</v>
      </c>
      <c r="BU51" s="79">
        <f t="shared" si="168"/>
        <v>9.2527336614304723</v>
      </c>
      <c r="BV51" s="125"/>
      <c r="BW51" s="124">
        <f>BS51</f>
        <v>16</v>
      </c>
      <c r="BX51" s="35">
        <f t="shared" si="169"/>
        <v>584078.8123777986</v>
      </c>
      <c r="BY51" s="79">
        <f t="shared" si="170"/>
        <v>9.3452609980447772</v>
      </c>
      <c r="BZ51" s="50"/>
      <c r="CA51" s="59">
        <f>'[1]Var ZP'!$P$51</f>
        <v>16</v>
      </c>
      <c r="CB51" s="35">
        <f t="shared" si="171"/>
        <v>589919.60050157655</v>
      </c>
      <c r="CC51" s="79">
        <f t="shared" si="172"/>
        <v>9.4387136080252247</v>
      </c>
      <c r="CD51" s="42"/>
      <c r="CE51" s="124">
        <f>CA51</f>
        <v>16</v>
      </c>
      <c r="CF51" s="35">
        <f t="shared" si="173"/>
        <v>595818.79650659231</v>
      </c>
      <c r="CG51" s="79">
        <f t="shared" si="174"/>
        <v>9.5331007441054769</v>
      </c>
      <c r="CH51" s="125"/>
      <c r="CI51" s="124">
        <f>CE51</f>
        <v>16</v>
      </c>
      <c r="CJ51" s="35">
        <f t="shared" si="175"/>
        <v>601776.98447165824</v>
      </c>
      <c r="CK51" s="79">
        <f t="shared" si="176"/>
        <v>9.6284317515465325</v>
      </c>
      <c r="CL51" s="125"/>
      <c r="CM51" s="124">
        <f>CI51</f>
        <v>16</v>
      </c>
      <c r="CN51" s="35">
        <f t="shared" si="177"/>
        <v>607794.75431637478</v>
      </c>
      <c r="CO51" s="79">
        <f t="shared" si="178"/>
        <v>9.724716069061996</v>
      </c>
      <c r="CP51" s="125"/>
      <c r="CQ51" s="124">
        <f>CM51</f>
        <v>16</v>
      </c>
      <c r="CR51" s="35">
        <f t="shared" si="179"/>
        <v>613872.70185953856</v>
      </c>
      <c r="CS51" s="79">
        <f t="shared" si="180"/>
        <v>9.8219632297526172</v>
      </c>
      <c r="CT51" s="50"/>
      <c r="CU51" s="59">
        <f>'[1]Var ZP'!$Q$51</f>
        <v>15</v>
      </c>
      <c r="CV51" s="35">
        <f t="shared" si="181"/>
        <v>620011.428878134</v>
      </c>
      <c r="CW51" s="79">
        <f t="shared" si="182"/>
        <v>9.3001714331720091</v>
      </c>
      <c r="CX51" s="42"/>
      <c r="CY51" s="124">
        <f>CU51</f>
        <v>15</v>
      </c>
      <c r="CZ51" s="35">
        <f t="shared" si="183"/>
        <v>626211.5431669153</v>
      </c>
      <c r="DA51" s="79">
        <f t="shared" si="184"/>
        <v>9.3931731475037292</v>
      </c>
      <c r="DB51" s="125"/>
      <c r="DC51" s="124">
        <f>CY51</f>
        <v>15</v>
      </c>
      <c r="DD51" s="35">
        <f t="shared" si="185"/>
        <v>632473.65859858447</v>
      </c>
      <c r="DE51" s="79">
        <f t="shared" si="186"/>
        <v>9.4871048789787658</v>
      </c>
      <c r="DF51" s="125"/>
      <c r="DG51" s="124">
        <f>DC51</f>
        <v>15</v>
      </c>
      <c r="DH51" s="35">
        <f t="shared" si="187"/>
        <v>638798.39518457034</v>
      </c>
      <c r="DI51" s="79">
        <f t="shared" si="188"/>
        <v>9.5819759277685552</v>
      </c>
      <c r="DJ51" s="125"/>
      <c r="DK51" s="124">
        <f>DG51</f>
        <v>15</v>
      </c>
      <c r="DL51" s="35">
        <f t="shared" si="189"/>
        <v>645186.37913641601</v>
      </c>
      <c r="DM51" s="79">
        <f t="shared" si="190"/>
        <v>9.6777956870462418</v>
      </c>
      <c r="DN51" s="50"/>
      <c r="DO51" s="59">
        <f>'[1]Var ZP'!$R$51</f>
        <v>15</v>
      </c>
      <c r="DP51" s="35">
        <f t="shared" si="191"/>
        <v>651638.24292778014</v>
      </c>
      <c r="DQ51" s="79">
        <f t="shared" si="192"/>
        <v>9.7745736439167015</v>
      </c>
      <c r="DR51" s="42"/>
      <c r="DS51" s="124">
        <f>DO51</f>
        <v>15</v>
      </c>
      <c r="DT51" s="35">
        <f t="shared" si="193"/>
        <v>658154.6253570579</v>
      </c>
      <c r="DU51" s="79">
        <f t="shared" si="194"/>
        <v>9.8723193803558686</v>
      </c>
      <c r="DV51" s="125"/>
      <c r="DW51" s="124">
        <f>DS51</f>
        <v>15</v>
      </c>
      <c r="DX51" s="35">
        <f t="shared" si="195"/>
        <v>664736.17161062849</v>
      </c>
      <c r="DY51" s="79">
        <f t="shared" si="196"/>
        <v>9.9710425741594264</v>
      </c>
      <c r="DZ51" s="125"/>
      <c r="EA51" s="124">
        <f>DW51</f>
        <v>15</v>
      </c>
      <c r="EB51" s="35">
        <f t="shared" si="197"/>
        <v>671383.53332673479</v>
      </c>
      <c r="EC51" s="79">
        <f t="shared" si="198"/>
        <v>10.070752999901023</v>
      </c>
      <c r="ED51" s="125"/>
      <c r="EE51" s="124">
        <f>EA51</f>
        <v>15</v>
      </c>
      <c r="EF51" s="35">
        <f t="shared" si="199"/>
        <v>678097.36866000213</v>
      </c>
      <c r="EG51" s="79">
        <f t="shared" si="200"/>
        <v>10.171460529900031</v>
      </c>
      <c r="EH51" s="50"/>
      <c r="EI51" s="59">
        <f>'[1]Var ZP'!$S$51</f>
        <v>15</v>
      </c>
      <c r="EJ51" s="35">
        <f t="shared" si="201"/>
        <v>684878.34234660212</v>
      </c>
      <c r="EK51" s="79">
        <f t="shared" si="202"/>
        <v>10.273175135199033</v>
      </c>
      <c r="EL51" s="26"/>
    </row>
    <row r="52" spans="1:142" x14ac:dyDescent="0.35">
      <c r="A52" s="57" t="s">
        <v>68</v>
      </c>
      <c r="B52" s="55" t="s">
        <v>62</v>
      </c>
      <c r="C52" s="90">
        <f>'[1]Var ZP'!$L$103</f>
        <v>904.46736301999999</v>
      </c>
      <c r="D52" s="65">
        <f>D22</f>
        <v>488300</v>
      </c>
      <c r="E52" s="79">
        <f t="shared" si="34"/>
        <v>441.65141336266601</v>
      </c>
      <c r="F52" s="42"/>
      <c r="G52" s="128">
        <f>C52+(S52-C52)/4</f>
        <v>881.67532226499998</v>
      </c>
      <c r="H52" s="35">
        <f t="shared" si="136"/>
        <v>493183</v>
      </c>
      <c r="I52" s="79">
        <f t="shared" si="137"/>
        <v>434.82728046061953</v>
      </c>
      <c r="J52" s="125"/>
      <c r="K52" s="128">
        <f>G52+(S52-C52)/4</f>
        <v>858.88328150999996</v>
      </c>
      <c r="L52" s="35">
        <f t="shared" si="138"/>
        <v>498114.83</v>
      </c>
      <c r="M52" s="79">
        <f t="shared" si="139"/>
        <v>427.82249975919581</v>
      </c>
      <c r="N52" s="125"/>
      <c r="O52" s="128">
        <f>K52+(S52-C52)/4</f>
        <v>836.09124075499994</v>
      </c>
      <c r="P52" s="35">
        <f t="shared" si="140"/>
        <v>503095.97830000002</v>
      </c>
      <c r="Q52" s="79">
        <f t="shared" si="141"/>
        <v>420.63414071569753</v>
      </c>
      <c r="R52" s="50"/>
      <c r="S52" s="59">
        <f>'[1]Var ZP'!$M$103</f>
        <v>813.29919999999993</v>
      </c>
      <c r="T52" s="35">
        <f t="shared" si="142"/>
        <v>508126.93808300002</v>
      </c>
      <c r="U52" s="79">
        <f t="shared" si="143"/>
        <v>413.2592322413534</v>
      </c>
      <c r="V52" s="42"/>
      <c r="W52" s="315">
        <f>S52+(AM52-S52)/5</f>
        <v>803.68911192799999</v>
      </c>
      <c r="X52" s="200">
        <v>513208.20746383001</v>
      </c>
      <c r="Y52" s="197">
        <f t="shared" si="144"/>
        <v>412.45984849076632</v>
      </c>
      <c r="Z52" s="125"/>
      <c r="AA52" s="128">
        <f>W52+(AM52-S52)/5</f>
        <v>794.07902385600005</v>
      </c>
      <c r="AB52" s="35">
        <f t="shared" si="145"/>
        <v>518340.28953846829</v>
      </c>
      <c r="AC52" s="79">
        <f t="shared" si="146"/>
        <v>411.60315114194333</v>
      </c>
      <c r="AD52" s="125"/>
      <c r="AE52" s="128">
        <f>AA52+(AM52-S52)/5</f>
        <v>784.46893578400011</v>
      </c>
      <c r="AF52" s="35">
        <f t="shared" si="147"/>
        <v>523523.69243385299</v>
      </c>
      <c r="AG52" s="79">
        <f t="shared" si="148"/>
        <v>410.68807386129487</v>
      </c>
      <c r="AH52" s="125"/>
      <c r="AI52" s="128">
        <f>AE52+(AM52-S52)/5</f>
        <v>774.85884771200017</v>
      </c>
      <c r="AJ52" s="35">
        <f t="shared" si="149"/>
        <v>528758.92935819156</v>
      </c>
      <c r="AK52" s="79">
        <f t="shared" si="150"/>
        <v>409.71353471991921</v>
      </c>
      <c r="AL52" s="50"/>
      <c r="AM52" s="59">
        <f>'[1]Var ZP'!$N$103</f>
        <v>765.24875964000012</v>
      </c>
      <c r="AN52" s="35">
        <f t="shared" si="151"/>
        <v>534046.51865177345</v>
      </c>
      <c r="AO52" s="79">
        <f t="shared" si="152"/>
        <v>408.67843598832985</v>
      </c>
      <c r="AP52" s="42"/>
      <c r="AQ52" s="128">
        <f>AM52+(BG52-AM52)/5</f>
        <v>762.10254728880011</v>
      </c>
      <c r="AR52" s="35">
        <f t="shared" si="153"/>
        <v>539386.98383829114</v>
      </c>
      <c r="AS52" s="79">
        <f t="shared" si="154"/>
        <v>411.06819435758456</v>
      </c>
      <c r="AT52" s="125"/>
      <c r="AU52" s="128">
        <f>AQ52+(BG52-AM52)/5</f>
        <v>758.9563349376001</v>
      </c>
      <c r="AV52" s="35">
        <f t="shared" si="155"/>
        <v>544780.85367667407</v>
      </c>
      <c r="AW52" s="79">
        <f t="shared" si="156"/>
        <v>413.46488005062554</v>
      </c>
      <c r="AX52" s="125"/>
      <c r="AY52" s="128">
        <f>AU52+(BG52-AM52)/5</f>
        <v>755.8101225864001</v>
      </c>
      <c r="AZ52" s="35">
        <f t="shared" si="157"/>
        <v>550228.66221344087</v>
      </c>
      <c r="BA52" s="79">
        <f t="shared" si="158"/>
        <v>415.86839263809168</v>
      </c>
      <c r="BB52" s="125"/>
      <c r="BC52" s="128">
        <f>AY52+(BG52-AM52)/5</f>
        <v>752.66391023520009</v>
      </c>
      <c r="BD52" s="35">
        <f t="shared" si="159"/>
        <v>555730.94883557525</v>
      </c>
      <c r="BE52" s="79">
        <f t="shared" si="160"/>
        <v>418.27862898930198</v>
      </c>
      <c r="BF52" s="50"/>
      <c r="BG52" s="59">
        <f>'[1]Var ZP'!$O$103</f>
        <v>749.51769788399997</v>
      </c>
      <c r="BH52" s="35">
        <f t="shared" si="161"/>
        <v>561288.25832393102</v>
      </c>
      <c r="BI52" s="79">
        <f t="shared" si="162"/>
        <v>420.69548322827268</v>
      </c>
      <c r="BJ52" s="42"/>
      <c r="BK52" s="128">
        <f>BG52+(CA52-BG52)/5</f>
        <v>745.6090458072</v>
      </c>
      <c r="BL52" s="35">
        <f t="shared" si="163"/>
        <v>566901.14090717037</v>
      </c>
      <c r="BM52" s="79">
        <f t="shared" si="164"/>
        <v>422.68661873880831</v>
      </c>
      <c r="BN52" s="125"/>
      <c r="BO52" s="128">
        <f>BK52+(CA52-BG52)/5</f>
        <v>741.70039373040004</v>
      </c>
      <c r="BP52" s="35">
        <f t="shared" si="165"/>
        <v>572570.15231624211</v>
      </c>
      <c r="BQ52" s="79">
        <f t="shared" si="166"/>
        <v>424.67550741123188</v>
      </c>
      <c r="BR52" s="125"/>
      <c r="BS52" s="128">
        <f>BO52+(CA52-BG52)/5</f>
        <v>737.79174165360007</v>
      </c>
      <c r="BT52" s="35">
        <f t="shared" si="167"/>
        <v>578295.85383940453</v>
      </c>
      <c r="BU52" s="79">
        <f t="shared" si="168"/>
        <v>426.66190519523002</v>
      </c>
      <c r="BV52" s="125"/>
      <c r="BW52" s="128">
        <f>BS52+(CA52-BG52)/5</f>
        <v>733.8830895768001</v>
      </c>
      <c r="BX52" s="35">
        <f t="shared" si="169"/>
        <v>584078.8123777986</v>
      </c>
      <c r="BY52" s="79">
        <f t="shared" si="170"/>
        <v>428.64556338416702</v>
      </c>
      <c r="BZ52" s="50"/>
      <c r="CA52" s="59">
        <f>'[1]Var ZP'!$P$103</f>
        <v>729.97443749999991</v>
      </c>
      <c r="CB52" s="35">
        <f t="shared" si="171"/>
        <v>589919.60050157655</v>
      </c>
      <c r="CC52" s="79">
        <f t="shared" si="172"/>
        <v>430.626228546363</v>
      </c>
      <c r="CD52" s="42"/>
      <c r="CE52" s="128">
        <f>CA52+(CU52-CA52)/5</f>
        <v>724.3427999999999</v>
      </c>
      <c r="CF52" s="35">
        <f t="shared" si="173"/>
        <v>595818.79650659231</v>
      </c>
      <c r="CG52" s="79">
        <f t="shared" si="174"/>
        <v>431.57705535421519</v>
      </c>
      <c r="CH52" s="125"/>
      <c r="CI52" s="128">
        <f>CE52+(CU52-CA52)/5</f>
        <v>718.71116249999989</v>
      </c>
      <c r="CJ52" s="35">
        <f t="shared" si="175"/>
        <v>601776.98447165824</v>
      </c>
      <c r="CK52" s="79">
        <f t="shared" si="176"/>
        <v>432.50383607536992</v>
      </c>
      <c r="CL52" s="125"/>
      <c r="CM52" s="128">
        <f>CI52+(CU52-CA52)/5</f>
        <v>713.07952499999988</v>
      </c>
      <c r="CN52" s="35">
        <f t="shared" si="177"/>
        <v>607794.75431637478</v>
      </c>
      <c r="CO52" s="79">
        <f t="shared" si="178"/>
        <v>433.40599470541213</v>
      </c>
      <c r="CP52" s="125"/>
      <c r="CQ52" s="128">
        <f>CM52+(CU52-CA52)/5</f>
        <v>707.44788749999987</v>
      </c>
      <c r="CR52" s="35">
        <f t="shared" si="179"/>
        <v>613872.70185953856</v>
      </c>
      <c r="CS52" s="79">
        <f t="shared" si="180"/>
        <v>434.28294612444785</v>
      </c>
      <c r="CT52" s="50"/>
      <c r="CU52" s="59">
        <f>'[1]Var ZP'!$Q$103</f>
        <v>701.81624999999997</v>
      </c>
      <c r="CV52" s="35">
        <f t="shared" si="181"/>
        <v>620011.428878134</v>
      </c>
      <c r="CW52" s="79">
        <f t="shared" si="182"/>
        <v>435.13409597239371</v>
      </c>
      <c r="CX52" s="42"/>
      <c r="CY52" s="128">
        <f>CU52+(DO52-CU52)/5</f>
        <v>670.94867999999997</v>
      </c>
      <c r="CZ52" s="35">
        <f t="shared" si="183"/>
        <v>626211.5431669153</v>
      </c>
      <c r="DA52" s="79">
        <f t="shared" si="184"/>
        <v>420.15580828860482</v>
      </c>
      <c r="DB52" s="125"/>
      <c r="DC52" s="128">
        <f>CY52+(DO52-CU52)/5</f>
        <v>640.08110999999997</v>
      </c>
      <c r="DD52" s="35">
        <f t="shared" si="185"/>
        <v>632473.65859858447</v>
      </c>
      <c r="DE52" s="79">
        <f t="shared" si="186"/>
        <v>404.83444144154299</v>
      </c>
      <c r="DF52" s="125"/>
      <c r="DG52" s="128">
        <f>DC52+(DO52-CU52)/5</f>
        <v>609.21353999999997</v>
      </c>
      <c r="DH52" s="35">
        <f t="shared" si="187"/>
        <v>638798.39518457034</v>
      </c>
      <c r="DI52" s="79">
        <f t="shared" si="188"/>
        <v>389.164631676711</v>
      </c>
      <c r="DJ52" s="125"/>
      <c r="DK52" s="128">
        <f>DG52+(DO52-CU52)/5</f>
        <v>578.34596999999997</v>
      </c>
      <c r="DL52" s="35">
        <f t="shared" si="189"/>
        <v>645186.37913641601</v>
      </c>
      <c r="DM52" s="79">
        <f t="shared" si="190"/>
        <v>373.14094227243828</v>
      </c>
      <c r="DN52" s="50"/>
      <c r="DO52" s="59">
        <f>'[1]Var ZP'!$R$103</f>
        <v>547.47839999999997</v>
      </c>
      <c r="DP52" s="35">
        <f t="shared" si="191"/>
        <v>651638.24292778014</v>
      </c>
      <c r="DQ52" s="79">
        <f t="shared" si="192"/>
        <v>356.75786261691235</v>
      </c>
      <c r="DR52" s="42"/>
      <c r="DS52" s="128">
        <f>DO52+(EI52-DO52)/5</f>
        <v>537.45758999999998</v>
      </c>
      <c r="DT52" s="35">
        <f t="shared" si="193"/>
        <v>658154.6253570579</v>
      </c>
      <c r="DU52" s="79">
        <f t="shared" si="194"/>
        <v>353.73019879175723</v>
      </c>
      <c r="DV52" s="125"/>
      <c r="DW52" s="128">
        <f>DS52+(EI52-DO52)/5</f>
        <v>527.43678</v>
      </c>
      <c r="DX52" s="35">
        <f t="shared" si="195"/>
        <v>664736.17161062849</v>
      </c>
      <c r="DY52" s="79">
        <f t="shared" si="196"/>
        <v>350.60630590383732</v>
      </c>
      <c r="DZ52" s="125"/>
      <c r="EA52" s="128">
        <f>DW52+(EI52-DO52)/5</f>
        <v>517.41597000000002</v>
      </c>
      <c r="EB52" s="35">
        <f t="shared" si="197"/>
        <v>671383.53332673479</v>
      </c>
      <c r="EC52" s="79">
        <f t="shared" si="198"/>
        <v>347.38456213827982</v>
      </c>
      <c r="ED52" s="125"/>
      <c r="EE52" s="128">
        <f>EA52+(EI52-DO52)/5</f>
        <v>507.39516000000003</v>
      </c>
      <c r="EF52" s="35">
        <f t="shared" si="199"/>
        <v>678097.36866000213</v>
      </c>
      <c r="EG52" s="79">
        <f t="shared" si="200"/>
        <v>344.06332286682084</v>
      </c>
      <c r="EH52" s="50"/>
      <c r="EI52" s="59">
        <f>'[1]Var ZP'!$S$103</f>
        <v>497.37434999999999</v>
      </c>
      <c r="EJ52" s="35">
        <f t="shared" si="201"/>
        <v>684878.34234660212</v>
      </c>
      <c r="EK52" s="79">
        <f t="shared" si="202"/>
        <v>340.64092035371868</v>
      </c>
      <c r="EL52" s="26"/>
    </row>
    <row r="53" spans="1:142" x14ac:dyDescent="0.35">
      <c r="A53" s="57" t="s">
        <v>69</v>
      </c>
      <c r="B53" s="55" t="s">
        <v>269</v>
      </c>
      <c r="C53" s="90">
        <f>'[1]Var ZP'!$L$55</f>
        <v>36.22379999999999</v>
      </c>
      <c r="D53" s="65">
        <f>D25</f>
        <v>546000</v>
      </c>
      <c r="E53" s="79">
        <f t="shared" si="34"/>
        <v>19.778194799999994</v>
      </c>
      <c r="F53" s="42"/>
      <c r="G53" s="128">
        <f>C53+(S53-C53)/4</f>
        <v>35.509380110497226</v>
      </c>
      <c r="H53" s="35">
        <f t="shared" si="136"/>
        <v>551460</v>
      </c>
      <c r="I53" s="79">
        <f t="shared" si="137"/>
        <v>19.582002755734802</v>
      </c>
      <c r="J53" s="125"/>
      <c r="K53" s="128">
        <f>G53+(S53-C53)/4</f>
        <v>34.794960220994462</v>
      </c>
      <c r="L53" s="35">
        <f t="shared" si="138"/>
        <v>556974.6</v>
      </c>
      <c r="M53" s="79">
        <f t="shared" si="139"/>
        <v>19.379909051104299</v>
      </c>
      <c r="N53" s="125"/>
      <c r="O53" s="128">
        <f>K53+(S53-C53)/4</f>
        <v>34.080540331491697</v>
      </c>
      <c r="P53" s="35">
        <f t="shared" si="140"/>
        <v>562544.34600000002</v>
      </c>
      <c r="Q53" s="79">
        <f t="shared" si="141"/>
        <v>19.171815272105619</v>
      </c>
      <c r="R53" s="50"/>
      <c r="S53" s="93">
        <f>'[1]Var ZP'!$M$55</f>
        <v>33.366120441988933</v>
      </c>
      <c r="T53" s="35">
        <f t="shared" si="142"/>
        <v>568169.78946</v>
      </c>
      <c r="U53" s="79">
        <f t="shared" si="143"/>
        <v>18.957621626621854</v>
      </c>
      <c r="V53" s="42"/>
      <c r="W53" s="315">
        <f>S53+(AM53-S53)/5</f>
        <v>32.97003942040778</v>
      </c>
      <c r="X53" s="200">
        <v>573851.48735459999</v>
      </c>
      <c r="Y53" s="197">
        <f t="shared" si="144"/>
        <v>18.919906159540798</v>
      </c>
      <c r="Z53" s="125"/>
      <c r="AA53" s="128">
        <f>W53+(AM53-S53)/5</f>
        <v>32.573958398826626</v>
      </c>
      <c r="AB53" s="35">
        <f t="shared" si="145"/>
        <v>579590.00222814595</v>
      </c>
      <c r="AC53" s="79">
        <f t="shared" si="146"/>
        <v>18.879540620955456</v>
      </c>
      <c r="AD53" s="125"/>
      <c r="AE53" s="128">
        <f>AA53+(AM53-S53)/5</f>
        <v>32.177877377245473</v>
      </c>
      <c r="AF53" s="35">
        <f t="shared" si="147"/>
        <v>585385.9022504274</v>
      </c>
      <c r="AG53" s="79">
        <f t="shared" si="148"/>
        <v>18.836475780982457</v>
      </c>
      <c r="AH53" s="125"/>
      <c r="AI53" s="128">
        <f>AE53+(AM53-S53)/5</f>
        <v>31.781796355664319</v>
      </c>
      <c r="AJ53" s="35">
        <f t="shared" si="149"/>
        <v>591239.7612729317</v>
      </c>
      <c r="AK53" s="79">
        <f t="shared" si="150"/>
        <v>18.790661690147903</v>
      </c>
      <c r="AL53" s="50"/>
      <c r="AM53" s="93">
        <f>'[1]Var ZP'!$N$55</f>
        <v>31.385715334083159</v>
      </c>
      <c r="AN53" s="35">
        <f t="shared" si="151"/>
        <v>597152.15888566105</v>
      </c>
      <c r="AO53" s="79">
        <f t="shared" si="152"/>
        <v>18.742047669918556</v>
      </c>
      <c r="AP53" s="42"/>
      <c r="AQ53" s="128">
        <f>AM53+(BG53-AM53)/5</f>
        <v>31.088162799810899</v>
      </c>
      <c r="AR53" s="35">
        <f t="shared" si="153"/>
        <v>603123.68047451763</v>
      </c>
      <c r="AS53" s="79">
        <f t="shared" si="154"/>
        <v>18.750007167012935</v>
      </c>
      <c r="AT53" s="125"/>
      <c r="AU53" s="128">
        <f>AQ53+(BG53-AM53)/5</f>
        <v>30.790610265538639</v>
      </c>
      <c r="AV53" s="35">
        <f t="shared" si="155"/>
        <v>609154.91727926279</v>
      </c>
      <c r="AW53" s="79">
        <f t="shared" si="156"/>
        <v>18.756251649282209</v>
      </c>
      <c r="AX53" s="125"/>
      <c r="AY53" s="128">
        <f>AU53+(BG53-AM53)/5</f>
        <v>30.493057731266379</v>
      </c>
      <c r="AZ53" s="35">
        <f t="shared" si="157"/>
        <v>615246.46645205538</v>
      </c>
      <c r="BA53" s="79">
        <f t="shared" si="158"/>
        <v>18.760746020480166</v>
      </c>
      <c r="BB53" s="125"/>
      <c r="BC53" s="128">
        <f>AY53+(BG53-AM53)/5</f>
        <v>30.19550519699412</v>
      </c>
      <c r="BD53" s="35">
        <f t="shared" si="159"/>
        <v>621398.93111657596</v>
      </c>
      <c r="BE53" s="79">
        <f t="shared" si="160"/>
        <v>18.76345465393716</v>
      </c>
      <c r="BF53" s="50"/>
      <c r="BG53" s="93">
        <f>'[1]Var ZP'!$O$55</f>
        <v>29.897952662721863</v>
      </c>
      <c r="BH53" s="35">
        <f t="shared" si="161"/>
        <v>627612.92042774172</v>
      </c>
      <c r="BI53" s="79">
        <f t="shared" si="162"/>
        <v>18.764341385461243</v>
      </c>
      <c r="BJ53" s="42"/>
      <c r="BK53" s="128">
        <f>BG53+(CA53-BG53)/5</f>
        <v>29.405390481190029</v>
      </c>
      <c r="BL53" s="35">
        <f t="shared" si="163"/>
        <v>633889.04963201913</v>
      </c>
      <c r="BM53" s="79">
        <f t="shared" si="164"/>
        <v>18.639755026179969</v>
      </c>
      <c r="BN53" s="125"/>
      <c r="BO53" s="128">
        <f>BK53+(CA53-BG53)/5</f>
        <v>28.912828299658194</v>
      </c>
      <c r="BP53" s="35">
        <f t="shared" si="165"/>
        <v>640227.94012833934</v>
      </c>
      <c r="BQ53" s="79">
        <f t="shared" si="166"/>
        <v>18.510800505574522</v>
      </c>
      <c r="BR53" s="125"/>
      <c r="BS53" s="128">
        <f>BO53+(CA53-BG53)/5</f>
        <v>28.42026611812636</v>
      </c>
      <c r="BT53" s="35">
        <f t="shared" si="167"/>
        <v>646630.2195296227</v>
      </c>
      <c r="BU53" s="79">
        <f t="shared" si="168"/>
        <v>18.377402919054344</v>
      </c>
      <c r="BV53" s="125"/>
      <c r="BW53" s="128">
        <f>BS53+(CA53-BG53)/5</f>
        <v>27.927703936594526</v>
      </c>
      <c r="BX53" s="35">
        <f t="shared" si="169"/>
        <v>653096.52172491897</v>
      </c>
      <c r="BY53" s="79">
        <f t="shared" si="170"/>
        <v>18.239486300753214</v>
      </c>
      <c r="BZ53" s="50"/>
      <c r="CA53" s="93">
        <f>'[1]Var ZP'!$P$55</f>
        <v>27.435141755062698</v>
      </c>
      <c r="CB53" s="35">
        <f t="shared" si="171"/>
        <v>659627.48694216821</v>
      </c>
      <c r="CC53" s="79">
        <f t="shared" si="172"/>
        <v>18.096973609794155</v>
      </c>
      <c r="CD53" s="42"/>
      <c r="CE53" s="128">
        <f>CA53+(CU53-CA53)/5</f>
        <v>27.001927214791845</v>
      </c>
      <c r="CF53" s="35">
        <f t="shared" si="173"/>
        <v>666223.76181158994</v>
      </c>
      <c r="CG53" s="79">
        <f t="shared" si="174"/>
        <v>17.98932552520137</v>
      </c>
      <c r="CH53" s="125"/>
      <c r="CI53" s="128">
        <f>CE53+(CU53-CA53)/5</f>
        <v>26.568712674520992</v>
      </c>
      <c r="CJ53" s="35">
        <f t="shared" si="175"/>
        <v>672885.9994297059</v>
      </c>
      <c r="CK53" s="79">
        <f t="shared" si="176"/>
        <v>17.877714781555753</v>
      </c>
      <c r="CL53" s="125"/>
      <c r="CM53" s="128">
        <f>CI53+(CU53-CA53)/5</f>
        <v>26.135498134250138</v>
      </c>
      <c r="CN53" s="35">
        <f t="shared" si="177"/>
        <v>679614.85942400293</v>
      </c>
      <c r="CO53" s="79">
        <f t="shared" si="178"/>
        <v>17.762072890484699</v>
      </c>
      <c r="CP53" s="125"/>
      <c r="CQ53" s="128">
        <f>CM53+(CU53-CA53)/5</f>
        <v>25.702283593979285</v>
      </c>
      <c r="CR53" s="35">
        <f t="shared" si="179"/>
        <v>686411.00801824301</v>
      </c>
      <c r="CS53" s="79">
        <f t="shared" si="180"/>
        <v>17.642330390114068</v>
      </c>
      <c r="CT53" s="50"/>
      <c r="CU53" s="93">
        <f>'[1]Var ZP'!$Q$55</f>
        <v>25.269069053708431</v>
      </c>
      <c r="CV53" s="35">
        <f t="shared" si="181"/>
        <v>693275.11809842545</v>
      </c>
      <c r="CW53" s="79">
        <f t="shared" si="182"/>
        <v>17.518416832446981</v>
      </c>
      <c r="CX53" s="42"/>
      <c r="CY53" s="128">
        <f>CU53+(DO53-CU53)/5</f>
        <v>25.269069053708431</v>
      </c>
      <c r="CZ53" s="35">
        <f t="shared" si="183"/>
        <v>700207.86927940976</v>
      </c>
      <c r="DA53" s="79">
        <f t="shared" si="184"/>
        <v>17.693601000771451</v>
      </c>
      <c r="DB53" s="125"/>
      <c r="DC53" s="128">
        <f>CY53+(DO53-CU53)/5</f>
        <v>25.269069053708431</v>
      </c>
      <c r="DD53" s="35">
        <f t="shared" si="185"/>
        <v>707209.94797220384</v>
      </c>
      <c r="DE53" s="79">
        <f t="shared" si="186"/>
        <v>17.870537010779163</v>
      </c>
      <c r="DF53" s="125"/>
      <c r="DG53" s="128">
        <f>DC53+(DO53-CU53)/5</f>
        <v>25.269069053708431</v>
      </c>
      <c r="DH53" s="35">
        <f t="shared" si="187"/>
        <v>714282.04745192593</v>
      </c>
      <c r="DI53" s="79">
        <f t="shared" si="188"/>
        <v>18.049242380886955</v>
      </c>
      <c r="DJ53" s="125"/>
      <c r="DK53" s="128">
        <f>DG53+(DO53-CU53)/5</f>
        <v>25.269069053708431</v>
      </c>
      <c r="DL53" s="35">
        <f t="shared" si="189"/>
        <v>721424.86792644521</v>
      </c>
      <c r="DM53" s="79">
        <f t="shared" si="190"/>
        <v>18.229734804695831</v>
      </c>
      <c r="DN53" s="50"/>
      <c r="DO53" s="93">
        <f>'[1]Var ZP'!$R$55</f>
        <v>25.269069053708431</v>
      </c>
      <c r="DP53" s="35">
        <f t="shared" si="191"/>
        <v>728639.11660570966</v>
      </c>
      <c r="DQ53" s="79">
        <f t="shared" si="192"/>
        <v>18.412032152742789</v>
      </c>
      <c r="DR53" s="42"/>
      <c r="DS53" s="128">
        <f>DO53+(EI53-DO53)/5</f>
        <v>25.269069053708431</v>
      </c>
      <c r="DT53" s="35">
        <f t="shared" si="193"/>
        <v>735925.50777176674</v>
      </c>
      <c r="DU53" s="79">
        <f t="shared" si="194"/>
        <v>18.596152474270212</v>
      </c>
      <c r="DV53" s="125"/>
      <c r="DW53" s="128">
        <f>DS53+(EI53-DO53)/5</f>
        <v>25.269069053708431</v>
      </c>
      <c r="DX53" s="35">
        <f t="shared" si="195"/>
        <v>743284.76284948445</v>
      </c>
      <c r="DY53" s="79">
        <f t="shared" si="196"/>
        <v>18.782113999012918</v>
      </c>
      <c r="DZ53" s="125"/>
      <c r="EA53" s="128">
        <f>DW53+(EI53-DO53)/5</f>
        <v>25.269069053708431</v>
      </c>
      <c r="EB53" s="35">
        <f t="shared" si="197"/>
        <v>750717.61047797929</v>
      </c>
      <c r="EC53" s="79">
        <f t="shared" si="198"/>
        <v>18.969935139003045</v>
      </c>
      <c r="ED53" s="125"/>
      <c r="EE53" s="128">
        <f>EA53+(EI53-DO53)/5</f>
        <v>25.269069053708431</v>
      </c>
      <c r="EF53" s="35">
        <f t="shared" si="199"/>
        <v>758224.78658275912</v>
      </c>
      <c r="EG53" s="79">
        <f t="shared" si="200"/>
        <v>19.159634490393081</v>
      </c>
      <c r="EH53" s="50"/>
      <c r="EI53" s="93">
        <f>'[1]Var ZP'!$S$55</f>
        <v>25.269069053708431</v>
      </c>
      <c r="EJ53" s="35">
        <f t="shared" si="201"/>
        <v>765807.03444858675</v>
      </c>
      <c r="EK53" s="79">
        <f t="shared" si="202"/>
        <v>19.351230835297009</v>
      </c>
      <c r="EL53" s="26"/>
    </row>
    <row r="54" spans="1:142" x14ac:dyDescent="0.35">
      <c r="A54" s="57" t="s">
        <v>70</v>
      </c>
      <c r="B54" s="55" t="s">
        <v>270</v>
      </c>
      <c r="C54" s="90">
        <f>'[1]Var ZP'!$L$106</f>
        <v>33.549999999999997</v>
      </c>
      <c r="D54" s="65">
        <f>D53</f>
        <v>546000</v>
      </c>
      <c r="E54" s="79">
        <f t="shared" si="34"/>
        <v>18.318300000000001</v>
      </c>
      <c r="F54" s="42"/>
      <c r="G54" s="128">
        <f>C54+(S54-C54)/4</f>
        <v>33.274999999999999</v>
      </c>
      <c r="H54" s="35">
        <f t="shared" si="136"/>
        <v>551460</v>
      </c>
      <c r="I54" s="79">
        <f t="shared" si="137"/>
        <v>18.349831500000001</v>
      </c>
      <c r="J54" s="125"/>
      <c r="K54" s="128">
        <f>G54+(S54-C54)/4</f>
        <v>33</v>
      </c>
      <c r="L54" s="35">
        <f t="shared" si="138"/>
        <v>556974.6</v>
      </c>
      <c r="M54" s="79">
        <f t="shared" si="139"/>
        <v>18.3801618</v>
      </c>
      <c r="N54" s="125"/>
      <c r="O54" s="128">
        <f>K54+(S54-C54)/4</f>
        <v>32.725000000000001</v>
      </c>
      <c r="P54" s="35">
        <f t="shared" si="140"/>
        <v>562544.34600000002</v>
      </c>
      <c r="Q54" s="79">
        <f t="shared" si="141"/>
        <v>18.409263722850003</v>
      </c>
      <c r="R54" s="50"/>
      <c r="S54" s="59">
        <f>'[1]Var ZP'!$M$106</f>
        <v>32.450000000000003</v>
      </c>
      <c r="T54" s="35">
        <f t="shared" si="142"/>
        <v>568169.78946</v>
      </c>
      <c r="U54" s="79">
        <f t="shared" si="143"/>
        <v>18.437109667977001</v>
      </c>
      <c r="V54" s="42"/>
      <c r="W54" s="315">
        <f>S54+(AM54-S54)/5</f>
        <v>32.252000000000002</v>
      </c>
      <c r="X54" s="200">
        <v>573851.48735459999</v>
      </c>
      <c r="Y54" s="197">
        <f t="shared" si="144"/>
        <v>18.507858170160564</v>
      </c>
      <c r="Z54" s="125"/>
      <c r="AA54" s="128">
        <f>W54+(AM54-S54)/5</f>
        <v>32.054000000000002</v>
      </c>
      <c r="AB54" s="35">
        <f t="shared" si="145"/>
        <v>579590.00222814595</v>
      </c>
      <c r="AC54" s="79">
        <f t="shared" si="146"/>
        <v>18.578177931420992</v>
      </c>
      <c r="AD54" s="125"/>
      <c r="AE54" s="128">
        <f>AA54+(AM54-S54)/5</f>
        <v>31.856000000000002</v>
      </c>
      <c r="AF54" s="35">
        <f t="shared" si="147"/>
        <v>585385.9022504274</v>
      </c>
      <c r="AG54" s="79">
        <f t="shared" si="148"/>
        <v>18.648053302089618</v>
      </c>
      <c r="AH54" s="125"/>
      <c r="AI54" s="128">
        <f>AE54+(AM54-S54)/5</f>
        <v>31.658000000000001</v>
      </c>
      <c r="AJ54" s="35">
        <f t="shared" si="149"/>
        <v>591239.7612729317</v>
      </c>
      <c r="AK54" s="79">
        <f t="shared" si="150"/>
        <v>18.717468362378476</v>
      </c>
      <c r="AL54" s="50"/>
      <c r="AM54" s="59">
        <f>'[1]Var ZP'!$N$106</f>
        <v>31.46</v>
      </c>
      <c r="AN54" s="35">
        <f t="shared" si="151"/>
        <v>597152.15888566105</v>
      </c>
      <c r="AO54" s="79">
        <f t="shared" si="152"/>
        <v>18.786406918542895</v>
      </c>
      <c r="AP54" s="42"/>
      <c r="AQ54" s="128">
        <f>AM54+(BG54-AM54)/5</f>
        <v>31.306000000000001</v>
      </c>
      <c r="AR54" s="35">
        <f t="shared" si="153"/>
        <v>603123.68047451763</v>
      </c>
      <c r="AS54" s="79">
        <f t="shared" si="154"/>
        <v>18.88138994093525</v>
      </c>
      <c r="AT54" s="125"/>
      <c r="AU54" s="128">
        <f>AQ54+(BG54-AM54)/5</f>
        <v>31.152000000000001</v>
      </c>
      <c r="AV54" s="35">
        <f t="shared" si="155"/>
        <v>609154.91727926279</v>
      </c>
      <c r="AW54" s="79">
        <f t="shared" si="156"/>
        <v>18.976393983083593</v>
      </c>
      <c r="AX54" s="125"/>
      <c r="AY54" s="128">
        <f>AU54+(BG54-AM54)/5</f>
        <v>30.998000000000001</v>
      </c>
      <c r="AZ54" s="35">
        <f t="shared" si="157"/>
        <v>615246.46645205538</v>
      </c>
      <c r="BA54" s="79">
        <f t="shared" si="158"/>
        <v>19.071409967080815</v>
      </c>
      <c r="BB54" s="125"/>
      <c r="BC54" s="128">
        <f>AY54+(BG54-AM54)/5</f>
        <v>30.844000000000001</v>
      </c>
      <c r="BD54" s="35">
        <f t="shared" si="159"/>
        <v>621398.93111657596</v>
      </c>
      <c r="BE54" s="79">
        <f t="shared" si="160"/>
        <v>19.166428631359672</v>
      </c>
      <c r="BF54" s="50"/>
      <c r="BG54" s="59">
        <f>'[1]Var ZP'!$O$106</f>
        <v>30.69</v>
      </c>
      <c r="BH54" s="35">
        <f t="shared" si="161"/>
        <v>627612.92042774172</v>
      </c>
      <c r="BI54" s="79">
        <f t="shared" si="162"/>
        <v>19.261440527927395</v>
      </c>
      <c r="BJ54" s="42"/>
      <c r="BK54" s="128">
        <f>BG54+(CA54-BG54)/5</f>
        <v>30.536000000000001</v>
      </c>
      <c r="BL54" s="35">
        <f t="shared" si="163"/>
        <v>633889.04963201913</v>
      </c>
      <c r="BM54" s="79">
        <f t="shared" si="164"/>
        <v>19.356436019563336</v>
      </c>
      <c r="BN54" s="125"/>
      <c r="BO54" s="128">
        <f>BK54+(CA54-BG54)/5</f>
        <v>30.382000000000001</v>
      </c>
      <c r="BP54" s="35">
        <f t="shared" si="165"/>
        <v>640227.94012833934</v>
      </c>
      <c r="BQ54" s="79">
        <f t="shared" si="166"/>
        <v>19.451405276979209</v>
      </c>
      <c r="BR54" s="125"/>
      <c r="BS54" s="128">
        <f>BO54+(CA54-BG54)/5</f>
        <v>30.228000000000002</v>
      </c>
      <c r="BT54" s="35">
        <f t="shared" si="167"/>
        <v>646630.2195296227</v>
      </c>
      <c r="BU54" s="79">
        <f t="shared" si="168"/>
        <v>19.546338275941434</v>
      </c>
      <c r="BV54" s="125"/>
      <c r="BW54" s="128">
        <f>BS54+(CA54-BG54)/5</f>
        <v>30.074000000000002</v>
      </c>
      <c r="BX54" s="35">
        <f t="shared" si="169"/>
        <v>653096.52172491897</v>
      </c>
      <c r="BY54" s="79">
        <f t="shared" si="170"/>
        <v>19.641224794355214</v>
      </c>
      <c r="BZ54" s="50"/>
      <c r="CA54" s="59">
        <f>'[1]Var ZP'!$P$106</f>
        <v>29.92</v>
      </c>
      <c r="CB54" s="35">
        <f t="shared" si="171"/>
        <v>659627.48694216821</v>
      </c>
      <c r="CC54" s="79">
        <f t="shared" si="172"/>
        <v>19.736054409309673</v>
      </c>
      <c r="CD54" s="42"/>
      <c r="CE54" s="128">
        <f>CA54+(CU54-CA54)/5</f>
        <v>29.766000000000002</v>
      </c>
      <c r="CF54" s="35">
        <f t="shared" si="173"/>
        <v>666223.76181158994</v>
      </c>
      <c r="CG54" s="79">
        <f t="shared" si="174"/>
        <v>19.830816494083788</v>
      </c>
      <c r="CH54" s="125"/>
      <c r="CI54" s="128">
        <f>CE54+(CU54-CA54)/5</f>
        <v>29.612000000000002</v>
      </c>
      <c r="CJ54" s="35">
        <f t="shared" si="175"/>
        <v>672885.9994297059</v>
      </c>
      <c r="CK54" s="79">
        <f t="shared" si="176"/>
        <v>19.92550021511245</v>
      </c>
      <c r="CL54" s="125"/>
      <c r="CM54" s="128">
        <f>CI54+(CU54-CA54)/5</f>
        <v>29.458000000000002</v>
      </c>
      <c r="CN54" s="35">
        <f t="shared" si="177"/>
        <v>679614.85942400293</v>
      </c>
      <c r="CO54" s="79">
        <f t="shared" si="178"/>
        <v>20.020094528912281</v>
      </c>
      <c r="CP54" s="125"/>
      <c r="CQ54" s="128">
        <f>CM54+(CU54-CA54)/5</f>
        <v>29.304000000000002</v>
      </c>
      <c r="CR54" s="35">
        <f t="shared" si="179"/>
        <v>686411.00801824301</v>
      </c>
      <c r="CS54" s="79">
        <f t="shared" si="180"/>
        <v>20.114588178966592</v>
      </c>
      <c r="CT54" s="50"/>
      <c r="CU54" s="59">
        <f>'[1]Var ZP'!$Q$106</f>
        <v>29.15</v>
      </c>
      <c r="CV54" s="35">
        <f t="shared" si="181"/>
        <v>693275.11809842545</v>
      </c>
      <c r="CW54" s="79">
        <f t="shared" si="182"/>
        <v>20.208969692569099</v>
      </c>
      <c r="CX54" s="42"/>
      <c r="CY54" s="128">
        <f>CU54+(DO54-CU54)/5</f>
        <v>29.15</v>
      </c>
      <c r="CZ54" s="35">
        <f t="shared" si="183"/>
        <v>700207.86927940976</v>
      </c>
      <c r="DA54" s="79">
        <f t="shared" si="184"/>
        <v>20.411059389494792</v>
      </c>
      <c r="DB54" s="125"/>
      <c r="DC54" s="128">
        <f>CY54+(DO54-CU54)/5</f>
        <v>29.15</v>
      </c>
      <c r="DD54" s="35">
        <f t="shared" si="185"/>
        <v>707209.94797220384</v>
      </c>
      <c r="DE54" s="79">
        <f t="shared" si="186"/>
        <v>20.615169983389741</v>
      </c>
      <c r="DF54" s="125"/>
      <c r="DG54" s="128">
        <f>DC54+(DO54-CU54)/5</f>
        <v>29.15</v>
      </c>
      <c r="DH54" s="35">
        <f t="shared" si="187"/>
        <v>714282.04745192593</v>
      </c>
      <c r="DI54" s="79">
        <f t="shared" si="188"/>
        <v>20.821321683223637</v>
      </c>
      <c r="DJ54" s="125"/>
      <c r="DK54" s="128">
        <f>DG54+(DO54-CU54)/5</f>
        <v>29.15</v>
      </c>
      <c r="DL54" s="35">
        <f t="shared" si="189"/>
        <v>721424.86792644521</v>
      </c>
      <c r="DM54" s="79">
        <f t="shared" si="190"/>
        <v>21.029534900055879</v>
      </c>
      <c r="DN54" s="50"/>
      <c r="DO54" s="59">
        <f>'[1]Var ZP'!$R$106</f>
        <v>29.15</v>
      </c>
      <c r="DP54" s="35">
        <f t="shared" si="191"/>
        <v>728639.11660570966</v>
      </c>
      <c r="DQ54" s="79">
        <f t="shared" si="192"/>
        <v>21.239830249056435</v>
      </c>
      <c r="DR54" s="42"/>
      <c r="DS54" s="128">
        <f>DO54+(EI54-DO54)/5</f>
        <v>29.15</v>
      </c>
      <c r="DT54" s="35">
        <f t="shared" si="193"/>
        <v>735925.50777176674</v>
      </c>
      <c r="DU54" s="79">
        <f t="shared" si="194"/>
        <v>21.452228551546998</v>
      </c>
      <c r="DV54" s="125"/>
      <c r="DW54" s="128">
        <f>DS54+(EI54-DO54)/5</f>
        <v>29.15</v>
      </c>
      <c r="DX54" s="35">
        <f t="shared" si="195"/>
        <v>743284.76284948445</v>
      </c>
      <c r="DY54" s="79">
        <f t="shared" si="196"/>
        <v>21.66675083706247</v>
      </c>
      <c r="DZ54" s="125"/>
      <c r="EA54" s="128">
        <f>DW54+(EI54-DO54)/5</f>
        <v>29.15</v>
      </c>
      <c r="EB54" s="35">
        <f t="shared" si="197"/>
        <v>750717.61047797929</v>
      </c>
      <c r="EC54" s="79">
        <f t="shared" si="198"/>
        <v>21.883418345433093</v>
      </c>
      <c r="ED54" s="125"/>
      <c r="EE54" s="128">
        <f>EA54+(EI54-DO54)/5</f>
        <v>29.15</v>
      </c>
      <c r="EF54" s="35">
        <f t="shared" si="199"/>
        <v>758224.78658275912</v>
      </c>
      <c r="EG54" s="79">
        <f t="shared" si="200"/>
        <v>22.10225252888743</v>
      </c>
      <c r="EH54" s="50"/>
      <c r="EI54" s="59">
        <f>'[1]Var ZP'!$S$106</f>
        <v>29.15</v>
      </c>
      <c r="EJ54" s="35">
        <f t="shared" si="201"/>
        <v>765807.03444858675</v>
      </c>
      <c r="EK54" s="79">
        <f t="shared" si="202"/>
        <v>22.323275054176303</v>
      </c>
      <c r="EL54" s="26"/>
    </row>
    <row r="55" spans="1:142" x14ac:dyDescent="0.35">
      <c r="A55" s="57" t="s">
        <v>267</v>
      </c>
      <c r="B55" s="55" t="s">
        <v>268</v>
      </c>
      <c r="C55" s="90">
        <f>'[1]Var ZP'!$C$57</f>
        <v>0</v>
      </c>
      <c r="D55" s="65">
        <v>488300</v>
      </c>
      <c r="E55" s="79">
        <f t="shared" si="34"/>
        <v>0</v>
      </c>
      <c r="F55" s="42"/>
      <c r="G55" s="124">
        <f>C55</f>
        <v>0</v>
      </c>
      <c r="H55" s="35">
        <f t="shared" si="136"/>
        <v>493183</v>
      </c>
      <c r="I55" s="79">
        <f t="shared" si="137"/>
        <v>0</v>
      </c>
      <c r="J55" s="125"/>
      <c r="K55" s="124">
        <f>G55</f>
        <v>0</v>
      </c>
      <c r="L55" s="35">
        <f t="shared" si="138"/>
        <v>498114.83</v>
      </c>
      <c r="M55" s="79">
        <f t="shared" si="139"/>
        <v>0</v>
      </c>
      <c r="N55" s="125"/>
      <c r="O55" s="124">
        <f>K55</f>
        <v>0</v>
      </c>
      <c r="P55" s="35">
        <f t="shared" si="140"/>
        <v>503095.97830000002</v>
      </c>
      <c r="Q55" s="79">
        <f t="shared" si="141"/>
        <v>0</v>
      </c>
      <c r="R55" s="50"/>
      <c r="S55" s="59">
        <f>'[1]Var ZP'!$D$57</f>
        <v>0</v>
      </c>
      <c r="T55" s="35">
        <f t="shared" si="142"/>
        <v>508126.93808300002</v>
      </c>
      <c r="U55" s="79">
        <f t="shared" si="143"/>
        <v>0</v>
      </c>
      <c r="V55" s="42"/>
      <c r="W55" s="311">
        <v>0</v>
      </c>
      <c r="X55" s="200">
        <v>513208.20746383001</v>
      </c>
      <c r="Y55" s="197">
        <f t="shared" si="144"/>
        <v>0</v>
      </c>
      <c r="Z55" s="125"/>
      <c r="AA55" s="124">
        <f>W55</f>
        <v>0</v>
      </c>
      <c r="AB55" s="35">
        <f t="shared" si="145"/>
        <v>518340.28953846829</v>
      </c>
      <c r="AC55" s="79">
        <f t="shared" si="146"/>
        <v>0</v>
      </c>
      <c r="AD55" s="125"/>
      <c r="AE55" s="124">
        <f>AA55</f>
        <v>0</v>
      </c>
      <c r="AF55" s="35">
        <f t="shared" si="147"/>
        <v>523523.69243385299</v>
      </c>
      <c r="AG55" s="79">
        <f t="shared" si="148"/>
        <v>0</v>
      </c>
      <c r="AH55" s="125"/>
      <c r="AI55" s="124">
        <f>AE55</f>
        <v>0</v>
      </c>
      <c r="AJ55" s="35">
        <f t="shared" si="149"/>
        <v>528758.92935819156</v>
      </c>
      <c r="AK55" s="79">
        <f t="shared" si="150"/>
        <v>0</v>
      </c>
      <c r="AL55" s="50"/>
      <c r="AM55" s="59">
        <f>'[1]Var ZP'!$E$57</f>
        <v>0</v>
      </c>
      <c r="AN55" s="35">
        <f t="shared" si="151"/>
        <v>534046.51865177345</v>
      </c>
      <c r="AO55" s="79">
        <f t="shared" si="152"/>
        <v>0</v>
      </c>
      <c r="AP55" s="42"/>
      <c r="AQ55" s="124">
        <f>AM55</f>
        <v>0</v>
      </c>
      <c r="AR55" s="35">
        <f t="shared" si="153"/>
        <v>539386.98383829114</v>
      </c>
      <c r="AS55" s="79">
        <f t="shared" si="154"/>
        <v>0</v>
      </c>
      <c r="AT55" s="125"/>
      <c r="AU55" s="124">
        <f>AQ55</f>
        <v>0</v>
      </c>
      <c r="AV55" s="35">
        <f t="shared" si="155"/>
        <v>544780.85367667407</v>
      </c>
      <c r="AW55" s="79">
        <f t="shared" si="156"/>
        <v>0</v>
      </c>
      <c r="AX55" s="125"/>
      <c r="AY55" s="124">
        <f>AU55</f>
        <v>0</v>
      </c>
      <c r="AZ55" s="35">
        <f t="shared" si="157"/>
        <v>550228.66221344087</v>
      </c>
      <c r="BA55" s="79">
        <f t="shared" si="158"/>
        <v>0</v>
      </c>
      <c r="BB55" s="125"/>
      <c r="BC55" s="124">
        <f>AY55</f>
        <v>0</v>
      </c>
      <c r="BD55" s="35">
        <f t="shared" si="159"/>
        <v>555730.94883557525</v>
      </c>
      <c r="BE55" s="79">
        <f t="shared" si="160"/>
        <v>0</v>
      </c>
      <c r="BF55" s="50"/>
      <c r="BG55" s="59">
        <f>'[1]Var ZP'!$F$57</f>
        <v>0</v>
      </c>
      <c r="BH55" s="35">
        <f t="shared" si="161"/>
        <v>561288.25832393102</v>
      </c>
      <c r="BI55" s="79">
        <f t="shared" si="162"/>
        <v>0</v>
      </c>
      <c r="BJ55" s="42"/>
      <c r="BK55" s="124">
        <f>BG55</f>
        <v>0</v>
      </c>
      <c r="BL55" s="35">
        <f t="shared" si="163"/>
        <v>566901.14090717037</v>
      </c>
      <c r="BM55" s="79">
        <f t="shared" si="164"/>
        <v>0</v>
      </c>
      <c r="BN55" s="125"/>
      <c r="BO55" s="124">
        <f>BK55</f>
        <v>0</v>
      </c>
      <c r="BP55" s="35">
        <f t="shared" si="165"/>
        <v>572570.15231624211</v>
      </c>
      <c r="BQ55" s="79">
        <f t="shared" si="166"/>
        <v>0</v>
      </c>
      <c r="BR55" s="125"/>
      <c r="BS55" s="124">
        <f>BO55</f>
        <v>0</v>
      </c>
      <c r="BT55" s="35">
        <f t="shared" si="167"/>
        <v>578295.85383940453</v>
      </c>
      <c r="BU55" s="79">
        <f t="shared" si="168"/>
        <v>0</v>
      </c>
      <c r="BV55" s="125"/>
      <c r="BW55" s="124">
        <f>BS55</f>
        <v>0</v>
      </c>
      <c r="BX55" s="35">
        <f t="shared" si="169"/>
        <v>584078.8123777986</v>
      </c>
      <c r="BY55" s="79">
        <f t="shared" si="170"/>
        <v>0</v>
      </c>
      <c r="BZ55" s="50"/>
      <c r="CA55" s="59">
        <f>'[1]Var ZP'!$G$57</f>
        <v>0</v>
      </c>
      <c r="CB55" s="35">
        <f t="shared" si="171"/>
        <v>589919.60050157655</v>
      </c>
      <c r="CC55" s="79">
        <f t="shared" si="172"/>
        <v>0</v>
      </c>
      <c r="CD55" s="42"/>
      <c r="CE55" s="124">
        <f>CA55</f>
        <v>0</v>
      </c>
      <c r="CF55" s="35">
        <f t="shared" si="173"/>
        <v>595818.79650659231</v>
      </c>
      <c r="CG55" s="79">
        <f t="shared" si="174"/>
        <v>0</v>
      </c>
      <c r="CH55" s="125"/>
      <c r="CI55" s="124">
        <f>CE55</f>
        <v>0</v>
      </c>
      <c r="CJ55" s="35">
        <f t="shared" si="175"/>
        <v>601776.98447165824</v>
      </c>
      <c r="CK55" s="79">
        <f t="shared" si="176"/>
        <v>0</v>
      </c>
      <c r="CL55" s="125"/>
      <c r="CM55" s="124">
        <f>CI55</f>
        <v>0</v>
      </c>
      <c r="CN55" s="35">
        <f t="shared" si="177"/>
        <v>607794.75431637478</v>
      </c>
      <c r="CO55" s="79">
        <f t="shared" si="178"/>
        <v>0</v>
      </c>
      <c r="CP55" s="125"/>
      <c r="CQ55" s="124">
        <f>CM55</f>
        <v>0</v>
      </c>
      <c r="CR55" s="35">
        <f t="shared" si="179"/>
        <v>613872.70185953856</v>
      </c>
      <c r="CS55" s="79">
        <f t="shared" si="180"/>
        <v>0</v>
      </c>
      <c r="CT55" s="50"/>
      <c r="CU55" s="59">
        <f>'[1]Var ZP'!$H$57</f>
        <v>0</v>
      </c>
      <c r="CV55" s="35">
        <f t="shared" si="181"/>
        <v>620011.428878134</v>
      </c>
      <c r="CW55" s="79">
        <f t="shared" si="182"/>
        <v>0</v>
      </c>
      <c r="CX55" s="42"/>
      <c r="CY55" s="124">
        <f>CU55</f>
        <v>0</v>
      </c>
      <c r="CZ55" s="35">
        <f t="shared" si="183"/>
        <v>626211.5431669153</v>
      </c>
      <c r="DA55" s="79">
        <f t="shared" si="184"/>
        <v>0</v>
      </c>
      <c r="DB55" s="125"/>
      <c r="DC55" s="124">
        <f>CY55</f>
        <v>0</v>
      </c>
      <c r="DD55" s="35">
        <f t="shared" si="185"/>
        <v>632473.65859858447</v>
      </c>
      <c r="DE55" s="79">
        <f t="shared" si="186"/>
        <v>0</v>
      </c>
      <c r="DF55" s="125"/>
      <c r="DG55" s="124">
        <f>DC55</f>
        <v>0</v>
      </c>
      <c r="DH55" s="35">
        <f t="shared" si="187"/>
        <v>638798.39518457034</v>
      </c>
      <c r="DI55" s="79">
        <f t="shared" si="188"/>
        <v>0</v>
      </c>
      <c r="DJ55" s="125"/>
      <c r="DK55" s="124">
        <f>DG55</f>
        <v>0</v>
      </c>
      <c r="DL55" s="35">
        <f t="shared" si="189"/>
        <v>645186.37913641601</v>
      </c>
      <c r="DM55" s="79">
        <f t="shared" si="190"/>
        <v>0</v>
      </c>
      <c r="DN55" s="50"/>
      <c r="DO55" s="59">
        <f>'[1]Var ZP'!$I$57</f>
        <v>0</v>
      </c>
      <c r="DP55" s="35">
        <f t="shared" si="191"/>
        <v>651638.24292778014</v>
      </c>
      <c r="DQ55" s="79">
        <f t="shared" si="192"/>
        <v>0</v>
      </c>
      <c r="DR55" s="42"/>
      <c r="DS55" s="124">
        <f>DO55</f>
        <v>0</v>
      </c>
      <c r="DT55" s="35">
        <f t="shared" si="193"/>
        <v>658154.6253570579</v>
      </c>
      <c r="DU55" s="79">
        <f t="shared" si="194"/>
        <v>0</v>
      </c>
      <c r="DV55" s="125"/>
      <c r="DW55" s="124">
        <f>DS55</f>
        <v>0</v>
      </c>
      <c r="DX55" s="35">
        <f t="shared" si="195"/>
        <v>664736.17161062849</v>
      </c>
      <c r="DY55" s="79">
        <f t="shared" si="196"/>
        <v>0</v>
      </c>
      <c r="DZ55" s="125"/>
      <c r="EA55" s="124">
        <f>DW55</f>
        <v>0</v>
      </c>
      <c r="EB55" s="35">
        <f t="shared" si="197"/>
        <v>671383.53332673479</v>
      </c>
      <c r="EC55" s="79">
        <f t="shared" si="198"/>
        <v>0</v>
      </c>
      <c r="ED55" s="125"/>
      <c r="EE55" s="124">
        <f>EA55</f>
        <v>0</v>
      </c>
      <c r="EF55" s="35">
        <f t="shared" si="199"/>
        <v>678097.36866000213</v>
      </c>
      <c r="EG55" s="79">
        <f t="shared" si="200"/>
        <v>0</v>
      </c>
      <c r="EH55" s="50"/>
      <c r="EI55" s="59">
        <f>'[1]Var ZP'!$J$57</f>
        <v>0</v>
      </c>
      <c r="EJ55" s="35">
        <f t="shared" si="201"/>
        <v>684878.34234660212</v>
      </c>
      <c r="EK55" s="79">
        <f t="shared" si="202"/>
        <v>0</v>
      </c>
      <c r="EL55" s="26"/>
    </row>
    <row r="56" spans="1:142" x14ac:dyDescent="0.35">
      <c r="A56" s="9" t="s">
        <v>71</v>
      </c>
      <c r="B56" s="10" t="s">
        <v>82</v>
      </c>
      <c r="C56" s="133">
        <f>C57</f>
        <v>292.08</v>
      </c>
      <c r="D56" s="13">
        <f>1000000*E56/C56</f>
        <v>267100.14173743455</v>
      </c>
      <c r="E56" s="79">
        <f>E57</f>
        <v>78.01460939866989</v>
      </c>
      <c r="F56" s="42"/>
      <c r="G56" s="145">
        <f>G57</f>
        <v>148.74356205882353</v>
      </c>
      <c r="H56" s="35">
        <f t="shared" si="136"/>
        <v>269771.1431548089</v>
      </c>
      <c r="I56" s="79">
        <f t="shared" si="137"/>
        <v>40.126720773527083</v>
      </c>
      <c r="J56" s="14"/>
      <c r="K56" s="145">
        <f>K57</f>
        <v>144.07994812058823</v>
      </c>
      <c r="L56" s="35">
        <f t="shared" si="138"/>
        <v>272468.85458635702</v>
      </c>
      <c r="M56" s="79">
        <f t="shared" si="139"/>
        <v>39.257298433278422</v>
      </c>
      <c r="N56" s="14"/>
      <c r="O56" s="145">
        <f>O57</f>
        <v>139.48823100471441</v>
      </c>
      <c r="P56" s="35">
        <f t="shared" si="140"/>
        <v>275193.54313222057</v>
      </c>
      <c r="Q56" s="79">
        <f t="shared" si="141"/>
        <v>38.386260515433023</v>
      </c>
      <c r="R56" s="50"/>
      <c r="S56" s="145">
        <f>S57</f>
        <v>134.96749432112853</v>
      </c>
      <c r="T56" s="35">
        <f t="shared" si="142"/>
        <v>277945.47856354277</v>
      </c>
      <c r="U56" s="79">
        <f t="shared" si="143"/>
        <v>37.513604799608309</v>
      </c>
      <c r="V56" s="42"/>
      <c r="W56" s="314">
        <f>W57</f>
        <v>130.51683235113583</v>
      </c>
      <c r="X56" s="200">
        <v>280724.93334917817</v>
      </c>
      <c r="Y56" s="197">
        <f t="shared" si="144"/>
        <v>36.639329062718467</v>
      </c>
      <c r="Z56" s="14"/>
      <c r="AA56" s="145">
        <f>AA57</f>
        <v>126.13534992956296</v>
      </c>
      <c r="AB56" s="35">
        <f t="shared" si="145"/>
        <v>283532.18268266995</v>
      </c>
      <c r="AC56" s="79">
        <f t="shared" si="146"/>
        <v>35.763431078971351</v>
      </c>
      <c r="AD56" s="14"/>
      <c r="AE56" s="145">
        <f>AE57</f>
        <v>121.81601590220802</v>
      </c>
      <c r="AF56" s="35">
        <f t="shared" si="147"/>
        <v>286367.50450949668</v>
      </c>
      <c r="AG56" s="79">
        <f t="shared" si="148"/>
        <v>34.884148483204477</v>
      </c>
      <c r="AH56" s="14"/>
      <c r="AI56" s="145">
        <f>AI57</f>
        <v>117.515889355466</v>
      </c>
      <c r="AJ56" s="35">
        <f t="shared" si="149"/>
        <v>289231.17955459165</v>
      </c>
      <c r="AK56" s="79">
        <f t="shared" si="150"/>
        <v>33.989259294688317</v>
      </c>
      <c r="AL56" s="50"/>
      <c r="AM56" s="145">
        <f>AM57</f>
        <v>113.2496218872775</v>
      </c>
      <c r="AN56" s="35">
        <f t="shared" si="151"/>
        <v>292123.49135013757</v>
      </c>
      <c r="AO56" s="79">
        <f t="shared" si="152"/>
        <v>33.082874939794458</v>
      </c>
      <c r="AP56" s="42"/>
      <c r="AQ56" s="145">
        <f>AQ57</f>
        <v>109.02142127943208</v>
      </c>
      <c r="AR56" s="35">
        <f t="shared" si="153"/>
        <v>295044.72626363894</v>
      </c>
      <c r="AS56" s="79">
        <f t="shared" si="154"/>
        <v>32.1661953982629</v>
      </c>
      <c r="AT56" s="14"/>
      <c r="AU56" s="145">
        <f>AU57</f>
        <v>104.83311654002887</v>
      </c>
      <c r="AV56" s="35">
        <f t="shared" si="155"/>
        <v>297995.17352627532</v>
      </c>
      <c r="AW56" s="79">
        <f t="shared" si="156"/>
        <v>31.239762754646144</v>
      </c>
      <c r="AX56" s="14"/>
      <c r="AY56" s="145">
        <f>AY57</f>
        <v>100.68864614632986</v>
      </c>
      <c r="AZ56" s="35">
        <f t="shared" si="157"/>
        <v>300975.12526153808</v>
      </c>
      <c r="BA56" s="79">
        <f t="shared" si="158"/>
        <v>30.304777886306312</v>
      </c>
      <c r="BB56" s="14"/>
      <c r="BC56" s="145">
        <f>BC57</f>
        <v>96.589732188088149</v>
      </c>
      <c r="BD56" s="35">
        <f t="shared" si="159"/>
        <v>303984.87651415344</v>
      </c>
      <c r="BE56" s="79">
        <f t="shared" si="160"/>
        <v>29.361817811731125</v>
      </c>
      <c r="BF56" s="50"/>
      <c r="BG56" s="145">
        <f>BG57</f>
        <v>92.54003340627645</v>
      </c>
      <c r="BH56" s="35">
        <f t="shared" si="161"/>
        <v>307024.725279295</v>
      </c>
      <c r="BI56" s="79">
        <f t="shared" si="162"/>
        <v>28.412078333898808</v>
      </c>
      <c r="BJ56" s="42"/>
      <c r="BK56" s="145">
        <f>BK57</f>
        <v>88.54204800133077</v>
      </c>
      <c r="BL56" s="35">
        <f t="shared" si="163"/>
        <v>310094.97253208794</v>
      </c>
      <c r="BM56" s="79">
        <f t="shared" si="164"/>
        <v>27.456443942907477</v>
      </c>
      <c r="BN56" s="14"/>
      <c r="BO56" s="145">
        <f>BO57</f>
        <v>84.597314894859181</v>
      </c>
      <c r="BP56" s="35">
        <f t="shared" si="165"/>
        <v>313195.92225740879</v>
      </c>
      <c r="BQ56" s="79">
        <f t="shared" si="166"/>
        <v>26.495534058995847</v>
      </c>
      <c r="BR56" s="14"/>
      <c r="BS56" s="145">
        <f>BS57</f>
        <v>80.709058875660403</v>
      </c>
      <c r="BT56" s="35">
        <f t="shared" si="167"/>
        <v>316327.88147998287</v>
      </c>
      <c r="BU56" s="79">
        <f t="shared" si="168"/>
        <v>25.530525610380863</v>
      </c>
      <c r="BV56" s="14"/>
      <c r="BW56" s="145">
        <f>BW57</f>
        <v>76.878682902888741</v>
      </c>
      <c r="BX56" s="35">
        <f t="shared" si="169"/>
        <v>319491.16029478272</v>
      </c>
      <c r="BY56" s="79">
        <f t="shared" si="170"/>
        <v>24.5620596025786</v>
      </c>
      <c r="BZ56" s="50"/>
      <c r="CA56" s="145">
        <f>CA57</f>
        <v>73.109114820279146</v>
      </c>
      <c r="CB56" s="35">
        <f t="shared" si="171"/>
        <v>322686.07189773052</v>
      </c>
      <c r="CC56" s="79">
        <f t="shared" si="172"/>
        <v>23.591293081276032</v>
      </c>
      <c r="CD56" s="42"/>
      <c r="CE56" s="145">
        <f>CE57</f>
        <v>69.401612792967825</v>
      </c>
      <c r="CF56" s="35">
        <f t="shared" si="173"/>
        <v>325912.93261670781</v>
      </c>
      <c r="CG56" s="79">
        <f t="shared" si="174"/>
        <v>22.618883153685367</v>
      </c>
      <c r="CH56" s="14"/>
      <c r="CI56" s="145">
        <f>CI57</f>
        <v>65.752138116040769</v>
      </c>
      <c r="CJ56" s="35">
        <f t="shared" si="175"/>
        <v>329172.06194287492</v>
      </c>
      <c r="CK56" s="79">
        <f t="shared" si="176"/>
        <v>21.643766880809839</v>
      </c>
      <c r="CL56" s="14"/>
      <c r="CM56" s="145">
        <f>CM57</f>
        <v>62.159729517930948</v>
      </c>
      <c r="CN56" s="35">
        <f t="shared" si="177"/>
        <v>332463.78256230365</v>
      </c>
      <c r="CO56" s="79">
        <f t="shared" si="178"/>
        <v>20.665858798581006</v>
      </c>
      <c r="CP56" s="14"/>
      <c r="CQ56" s="145">
        <f>CQ57</f>
        <v>58.627698247224444</v>
      </c>
      <c r="CR56" s="35">
        <f t="shared" si="179"/>
        <v>335788.42038792669</v>
      </c>
      <c r="CS56" s="79">
        <f t="shared" si="180"/>
        <v>19.686502185415513</v>
      </c>
      <c r="CT56" s="50"/>
      <c r="CU56" s="145">
        <f>CU57</f>
        <v>55.158618588311668</v>
      </c>
      <c r="CV56" s="35">
        <f t="shared" si="181"/>
        <v>339146.30459180597</v>
      </c>
      <c r="CW56" s="79">
        <f t="shared" si="182"/>
        <v>18.706841660614799</v>
      </c>
      <c r="CX56" s="42"/>
      <c r="CY56" s="145">
        <f>CY57</f>
        <v>51.756073015350125</v>
      </c>
      <c r="CZ56" s="35">
        <f t="shared" si="183"/>
        <v>342537.76763772406</v>
      </c>
      <c r="DA56" s="79">
        <f t="shared" si="184"/>
        <v>17.728409712373082</v>
      </c>
      <c r="DB56" s="14"/>
      <c r="DC56" s="145">
        <f>DC57</f>
        <v>48.42233708339942</v>
      </c>
      <c r="DD56" s="35">
        <f t="shared" si="185"/>
        <v>345963.1453141013</v>
      </c>
      <c r="DE56" s="79">
        <f t="shared" si="186"/>
        <v>16.752344040832511</v>
      </c>
      <c r="DF56" s="14"/>
      <c r="DG56" s="145">
        <f>DG57</f>
        <v>45.160550016709983</v>
      </c>
      <c r="DH56" s="35">
        <f t="shared" si="187"/>
        <v>349422.77676724229</v>
      </c>
      <c r="DI56" s="79">
        <f t="shared" si="188"/>
        <v>15.780124787174733</v>
      </c>
      <c r="DJ56" s="14"/>
      <c r="DK56" s="145">
        <f>DK57</f>
        <v>41.973101974512403</v>
      </c>
      <c r="DL56" s="35">
        <f t="shared" si="189"/>
        <v>352917.00453491474</v>
      </c>
      <c r="DM56" s="79">
        <f t="shared" si="190"/>
        <v>14.813021419883432</v>
      </c>
      <c r="DN56" s="50"/>
      <c r="DO56" s="145">
        <f>DO57</f>
        <v>38.861797360149396</v>
      </c>
      <c r="DP56" s="35">
        <f t="shared" si="191"/>
        <v>356446.17458026391</v>
      </c>
      <c r="DQ56" s="79">
        <f t="shared" si="192"/>
        <v>13.85213900633865</v>
      </c>
      <c r="DR56" s="42"/>
      <c r="DS56" s="145">
        <f>DS57</f>
        <v>35.826548228698769</v>
      </c>
      <c r="DT56" s="35">
        <f t="shared" si="193"/>
        <v>360010.63632606657</v>
      </c>
      <c r="DU56" s="79">
        <f t="shared" si="194"/>
        <v>12.897938425180357</v>
      </c>
      <c r="DV56" s="14"/>
      <c r="DW56" s="145">
        <f>DW57</f>
        <v>32.869463879802225</v>
      </c>
      <c r="DX56" s="35">
        <f t="shared" si="195"/>
        <v>363610.74268932722</v>
      </c>
      <c r="DY56" s="79">
        <f t="shared" si="196"/>
        <v>11.951690173134903</v>
      </c>
      <c r="DZ56" s="14"/>
      <c r="EA56" s="145">
        <f>EA57</f>
        <v>29.993156468478503</v>
      </c>
      <c r="EB56" s="35">
        <f t="shared" si="197"/>
        <v>367246.85011622048</v>
      </c>
      <c r="EC56" s="79">
        <f t="shared" si="198"/>
        <v>11.014892238091674</v>
      </c>
      <c r="ED56" s="14"/>
      <c r="EE56" s="145">
        <f>EE57</f>
        <v>27.199616369871762</v>
      </c>
      <c r="EF56" s="35">
        <f t="shared" si="199"/>
        <v>370919.31861738267</v>
      </c>
      <c r="EG56" s="79">
        <f t="shared" si="200"/>
        <v>10.088863170567041</v>
      </c>
      <c r="EH56" s="50"/>
      <c r="EI56" s="145">
        <f>EI57</f>
        <v>73.471074448465586</v>
      </c>
      <c r="EJ56" s="35">
        <f t="shared" si="201"/>
        <v>374628.51180355652</v>
      </c>
      <c r="EK56" s="79">
        <f t="shared" si="202"/>
        <v>27.524359281236968</v>
      </c>
      <c r="EL56" s="26"/>
    </row>
    <row r="57" spans="1:142" x14ac:dyDescent="0.35">
      <c r="A57" s="57" t="s">
        <v>72</v>
      </c>
      <c r="B57" s="55" t="s">
        <v>32</v>
      </c>
      <c r="C57" s="90">
        <f>C7*'distribuční ztráty'!D5</f>
        <v>292.08</v>
      </c>
      <c r="D57" s="65">
        <f>D7</f>
        <v>267100.14173743455</v>
      </c>
      <c r="E57" s="79">
        <f t="shared" si="34"/>
        <v>78.01460939866989</v>
      </c>
      <c r="F57" s="42"/>
      <c r="G57" s="146">
        <f>G31*'distribuční ztráty'!H5</f>
        <v>148.74356205882353</v>
      </c>
      <c r="H57" s="35">
        <f t="shared" si="136"/>
        <v>269771.1431548089</v>
      </c>
      <c r="I57" s="79">
        <f t="shared" si="137"/>
        <v>40.126720773527083</v>
      </c>
      <c r="J57" s="125"/>
      <c r="K57" s="146">
        <f>K31*'distribuční ztráty'!L5</f>
        <v>144.07994812058823</v>
      </c>
      <c r="L57" s="35">
        <f t="shared" si="138"/>
        <v>272468.85458635702</v>
      </c>
      <c r="M57" s="79">
        <f t="shared" si="139"/>
        <v>39.257298433278422</v>
      </c>
      <c r="N57" s="125"/>
      <c r="O57" s="146">
        <f>O31*'distribuční ztráty'!P5</f>
        <v>139.48823100471441</v>
      </c>
      <c r="P57" s="35">
        <f t="shared" si="140"/>
        <v>275193.54313222057</v>
      </c>
      <c r="Q57" s="79">
        <f t="shared" si="141"/>
        <v>38.386260515433023</v>
      </c>
      <c r="R57" s="50"/>
      <c r="S57" s="146">
        <f>S31*'distribuční ztráty'!T5</f>
        <v>134.96749432112853</v>
      </c>
      <c r="T57" s="35">
        <f t="shared" si="142"/>
        <v>277945.47856354277</v>
      </c>
      <c r="U57" s="79">
        <f t="shared" si="143"/>
        <v>37.513604799608309</v>
      </c>
      <c r="V57" s="42"/>
      <c r="W57" s="316">
        <f>W31*'distribuční ztráty'!X5</f>
        <v>130.51683235113583</v>
      </c>
      <c r="X57" s="200">
        <v>280724.93334917817</v>
      </c>
      <c r="Y57" s="197">
        <f t="shared" si="144"/>
        <v>36.639329062718467</v>
      </c>
      <c r="Z57" s="125"/>
      <c r="AA57" s="146">
        <f>AA31*'distribuční ztráty'!AB5</f>
        <v>126.13534992956296</v>
      </c>
      <c r="AB57" s="35">
        <f t="shared" si="145"/>
        <v>283532.18268266995</v>
      </c>
      <c r="AC57" s="79">
        <f t="shared" si="146"/>
        <v>35.763431078971351</v>
      </c>
      <c r="AD57" s="125"/>
      <c r="AE57" s="146">
        <f>AE31*'distribuční ztráty'!AF5</f>
        <v>121.81601590220802</v>
      </c>
      <c r="AF57" s="35">
        <f t="shared" si="147"/>
        <v>286367.50450949668</v>
      </c>
      <c r="AG57" s="79">
        <f t="shared" si="148"/>
        <v>34.884148483204477</v>
      </c>
      <c r="AH57" s="125"/>
      <c r="AI57" s="146">
        <f>AI31*'distribuční ztráty'!AJ5</f>
        <v>117.515889355466</v>
      </c>
      <c r="AJ57" s="35">
        <f t="shared" si="149"/>
        <v>289231.17955459165</v>
      </c>
      <c r="AK57" s="79">
        <f t="shared" si="150"/>
        <v>33.989259294688317</v>
      </c>
      <c r="AL57" s="50"/>
      <c r="AM57" s="146">
        <f>AM31*'distribuční ztráty'!AN5</f>
        <v>113.2496218872775</v>
      </c>
      <c r="AN57" s="35">
        <f t="shared" si="151"/>
        <v>292123.49135013757</v>
      </c>
      <c r="AO57" s="79">
        <f t="shared" si="152"/>
        <v>33.082874939794458</v>
      </c>
      <c r="AP57" s="42"/>
      <c r="AQ57" s="146">
        <f>AQ31*'distribuční ztráty'!AR5</f>
        <v>109.02142127943208</v>
      </c>
      <c r="AR57" s="35">
        <f t="shared" si="153"/>
        <v>295044.72626363894</v>
      </c>
      <c r="AS57" s="79">
        <f t="shared" si="154"/>
        <v>32.1661953982629</v>
      </c>
      <c r="AT57" s="125"/>
      <c r="AU57" s="146">
        <f>AU31*'distribuční ztráty'!AV5</f>
        <v>104.83311654002887</v>
      </c>
      <c r="AV57" s="35">
        <f t="shared" si="155"/>
        <v>297995.17352627532</v>
      </c>
      <c r="AW57" s="79">
        <f t="shared" si="156"/>
        <v>31.239762754646144</v>
      </c>
      <c r="AX57" s="125"/>
      <c r="AY57" s="146">
        <f>AY31*'distribuční ztráty'!AZ5</f>
        <v>100.68864614632986</v>
      </c>
      <c r="AZ57" s="35">
        <f t="shared" si="157"/>
        <v>300975.12526153808</v>
      </c>
      <c r="BA57" s="79">
        <f t="shared" si="158"/>
        <v>30.304777886306312</v>
      </c>
      <c r="BB57" s="125"/>
      <c r="BC57" s="146">
        <f>BC31*'distribuční ztráty'!BD5</f>
        <v>96.589732188088149</v>
      </c>
      <c r="BD57" s="35">
        <f t="shared" si="159"/>
        <v>303984.87651415344</v>
      </c>
      <c r="BE57" s="79">
        <f t="shared" si="160"/>
        <v>29.361817811731125</v>
      </c>
      <c r="BF57" s="50"/>
      <c r="BG57" s="146">
        <f>BG31*'distribuční ztráty'!BH5</f>
        <v>92.54003340627645</v>
      </c>
      <c r="BH57" s="35">
        <f t="shared" si="161"/>
        <v>307024.725279295</v>
      </c>
      <c r="BI57" s="79">
        <f t="shared" si="162"/>
        <v>28.412078333898808</v>
      </c>
      <c r="BJ57" s="42"/>
      <c r="BK57" s="146">
        <f>BK31*'distribuční ztráty'!BL5</f>
        <v>88.54204800133077</v>
      </c>
      <c r="BL57" s="35">
        <f t="shared" si="163"/>
        <v>310094.97253208794</v>
      </c>
      <c r="BM57" s="79">
        <f t="shared" si="164"/>
        <v>27.456443942907477</v>
      </c>
      <c r="BN57" s="125"/>
      <c r="BO57" s="146">
        <f>BO31*'distribuční ztráty'!BP5</f>
        <v>84.597314894859181</v>
      </c>
      <c r="BP57" s="35">
        <f t="shared" si="165"/>
        <v>313195.92225740879</v>
      </c>
      <c r="BQ57" s="79">
        <f t="shared" si="166"/>
        <v>26.495534058995847</v>
      </c>
      <c r="BR57" s="125"/>
      <c r="BS57" s="146">
        <f>BS31*'distribuční ztráty'!BT5</f>
        <v>80.709058875660403</v>
      </c>
      <c r="BT57" s="35">
        <f t="shared" si="167"/>
        <v>316327.88147998287</v>
      </c>
      <c r="BU57" s="79">
        <f t="shared" si="168"/>
        <v>25.530525610380863</v>
      </c>
      <c r="BV57" s="125"/>
      <c r="BW57" s="146">
        <f>BW31*'distribuční ztráty'!BX5</f>
        <v>76.878682902888741</v>
      </c>
      <c r="BX57" s="35">
        <f t="shared" si="169"/>
        <v>319491.16029478272</v>
      </c>
      <c r="BY57" s="79">
        <f t="shared" si="170"/>
        <v>24.5620596025786</v>
      </c>
      <c r="BZ57" s="50"/>
      <c r="CA57" s="146">
        <f>CA31*'distribuční ztráty'!CB5</f>
        <v>73.109114820279146</v>
      </c>
      <c r="CB57" s="35">
        <f t="shared" si="171"/>
        <v>322686.07189773052</v>
      </c>
      <c r="CC57" s="79">
        <f t="shared" si="172"/>
        <v>23.591293081276032</v>
      </c>
      <c r="CD57" s="42"/>
      <c r="CE57" s="146">
        <f>CE31*'distribuční ztráty'!CF5</f>
        <v>69.401612792967825</v>
      </c>
      <c r="CF57" s="35">
        <f t="shared" si="173"/>
        <v>325912.93261670781</v>
      </c>
      <c r="CG57" s="79">
        <f t="shared" si="174"/>
        <v>22.618883153685367</v>
      </c>
      <c r="CH57" s="125"/>
      <c r="CI57" s="146">
        <f>CI31*'distribuční ztráty'!CJ5</f>
        <v>65.752138116040769</v>
      </c>
      <c r="CJ57" s="35">
        <f t="shared" si="175"/>
        <v>329172.06194287492</v>
      </c>
      <c r="CK57" s="79">
        <f t="shared" si="176"/>
        <v>21.643766880809839</v>
      </c>
      <c r="CL57" s="125"/>
      <c r="CM57" s="146">
        <f>CM31*'distribuční ztráty'!CN5</f>
        <v>62.159729517930948</v>
      </c>
      <c r="CN57" s="35">
        <f t="shared" si="177"/>
        <v>332463.78256230365</v>
      </c>
      <c r="CO57" s="79">
        <f t="shared" si="178"/>
        <v>20.665858798581006</v>
      </c>
      <c r="CP57" s="125"/>
      <c r="CQ57" s="146">
        <f>CQ31*'distribuční ztráty'!CR5</f>
        <v>58.627698247224444</v>
      </c>
      <c r="CR57" s="35">
        <f t="shared" si="179"/>
        <v>335788.42038792669</v>
      </c>
      <c r="CS57" s="79">
        <f t="shared" si="180"/>
        <v>19.686502185415513</v>
      </c>
      <c r="CT57" s="50"/>
      <c r="CU57" s="146">
        <f>CU31*'distribuční ztráty'!CV5</f>
        <v>55.158618588311668</v>
      </c>
      <c r="CV57" s="35">
        <f t="shared" si="181"/>
        <v>339146.30459180597</v>
      </c>
      <c r="CW57" s="79">
        <f t="shared" si="182"/>
        <v>18.706841660614799</v>
      </c>
      <c r="CX57" s="42"/>
      <c r="CY57" s="146">
        <f>CY31*'distribuční ztráty'!CZ5</f>
        <v>51.756073015350125</v>
      </c>
      <c r="CZ57" s="35">
        <f t="shared" si="183"/>
        <v>342537.76763772406</v>
      </c>
      <c r="DA57" s="79">
        <f t="shared" si="184"/>
        <v>17.728409712373082</v>
      </c>
      <c r="DB57" s="125"/>
      <c r="DC57" s="146">
        <f>DC31*'distribuční ztráty'!DD5</f>
        <v>48.42233708339942</v>
      </c>
      <c r="DD57" s="35">
        <f t="shared" si="185"/>
        <v>345963.1453141013</v>
      </c>
      <c r="DE57" s="79">
        <f t="shared" si="186"/>
        <v>16.752344040832511</v>
      </c>
      <c r="DF57" s="125"/>
      <c r="DG57" s="146">
        <f>DG31*'distribuční ztráty'!DH5</f>
        <v>45.160550016709983</v>
      </c>
      <c r="DH57" s="35">
        <f t="shared" si="187"/>
        <v>349422.77676724229</v>
      </c>
      <c r="DI57" s="79">
        <f t="shared" si="188"/>
        <v>15.780124787174733</v>
      </c>
      <c r="DJ57" s="125"/>
      <c r="DK57" s="146">
        <f>DK31*'distribuční ztráty'!DL5</f>
        <v>41.973101974512403</v>
      </c>
      <c r="DL57" s="35">
        <f t="shared" si="189"/>
        <v>352917.00453491474</v>
      </c>
      <c r="DM57" s="79">
        <f t="shared" si="190"/>
        <v>14.813021419883432</v>
      </c>
      <c r="DN57" s="50"/>
      <c r="DO57" s="146">
        <f>DO31*'distribuční ztráty'!DP5</f>
        <v>38.861797360149396</v>
      </c>
      <c r="DP57" s="35">
        <f t="shared" si="191"/>
        <v>356446.17458026391</v>
      </c>
      <c r="DQ57" s="79">
        <f t="shared" si="192"/>
        <v>13.85213900633865</v>
      </c>
      <c r="DR57" s="42"/>
      <c r="DS57" s="146">
        <f>DS31*'distribuční ztráty'!DT5</f>
        <v>35.826548228698769</v>
      </c>
      <c r="DT57" s="35">
        <f t="shared" si="193"/>
        <v>360010.63632606657</v>
      </c>
      <c r="DU57" s="79">
        <f t="shared" si="194"/>
        <v>12.897938425180357</v>
      </c>
      <c r="DV57" s="125"/>
      <c r="DW57" s="146">
        <f>DW31*'distribuční ztráty'!DX5</f>
        <v>32.869463879802225</v>
      </c>
      <c r="DX57" s="35">
        <f t="shared" si="195"/>
        <v>363610.74268932722</v>
      </c>
      <c r="DY57" s="79">
        <f t="shared" si="196"/>
        <v>11.951690173134903</v>
      </c>
      <c r="DZ57" s="125"/>
      <c r="EA57" s="146">
        <f>EA31*'distribuční ztráty'!EB5</f>
        <v>29.993156468478503</v>
      </c>
      <c r="EB57" s="35">
        <f t="shared" si="197"/>
        <v>367246.85011622048</v>
      </c>
      <c r="EC57" s="79">
        <f t="shared" si="198"/>
        <v>11.014892238091674</v>
      </c>
      <c r="ED57" s="125"/>
      <c r="EE57" s="146">
        <f>EE31*'distribuční ztráty'!EF5</f>
        <v>27.199616369871762</v>
      </c>
      <c r="EF57" s="35">
        <f t="shared" si="199"/>
        <v>370919.31861738267</v>
      </c>
      <c r="EG57" s="79">
        <f t="shared" si="200"/>
        <v>10.088863170567041</v>
      </c>
      <c r="EH57" s="50"/>
      <c r="EI57" s="146">
        <f>EI31*'distribuční ztráty'!EJ5</f>
        <v>73.471074448465586</v>
      </c>
      <c r="EJ57" s="35">
        <f t="shared" si="201"/>
        <v>374628.51180355652</v>
      </c>
      <c r="EK57" s="79">
        <f t="shared" si="202"/>
        <v>27.524359281236968</v>
      </c>
      <c r="EL57" s="26"/>
    </row>
    <row r="58" spans="1:142" x14ac:dyDescent="0.35">
      <c r="A58" s="9" t="s">
        <v>73</v>
      </c>
      <c r="B58" s="10" t="s">
        <v>99</v>
      </c>
      <c r="C58" s="133">
        <f>C59+C60+C61+C62+C63</f>
        <v>1242.4833045784615</v>
      </c>
      <c r="D58" s="13">
        <f>1000000*E58/C58</f>
        <v>579924.86650607269</v>
      </c>
      <c r="E58" s="79">
        <f>E59+E60+E61+E62+E63</f>
        <v>720.54696454368832</v>
      </c>
      <c r="F58" s="42"/>
      <c r="G58" s="41">
        <f>G59+G60+G61+G62+G63</f>
        <v>1274.6620847891977</v>
      </c>
      <c r="H58" s="35">
        <f t="shared" si="136"/>
        <v>585724.11517113342</v>
      </c>
      <c r="I58" s="79">
        <f t="shared" si="137"/>
        <v>746.60032175534513</v>
      </c>
      <c r="J58" s="14"/>
      <c r="K58" s="41">
        <f>K59+K60+K61+K62+K63</f>
        <v>1306.8435051328645</v>
      </c>
      <c r="L58" s="35">
        <f t="shared" si="138"/>
        <v>591581.35632284475</v>
      </c>
      <c r="M58" s="79">
        <f t="shared" si="139"/>
        <v>773.10425326820052</v>
      </c>
      <c r="N58" s="14"/>
      <c r="O58" s="41">
        <f>O59+O60+O61+O62+O63</f>
        <v>1339.0268899856271</v>
      </c>
      <c r="P58" s="35">
        <f t="shared" si="140"/>
        <v>597497.16988607321</v>
      </c>
      <c r="Q58" s="79">
        <f t="shared" si="141"/>
        <v>800.06477716776249</v>
      </c>
      <c r="R58" s="50"/>
      <c r="S58" s="41">
        <f>S59+S60+S61+S62+S63</f>
        <v>1214.9572657370236</v>
      </c>
      <c r="T58" s="35">
        <f t="shared" si="142"/>
        <v>603472.14158493397</v>
      </c>
      <c r="U58" s="79">
        <f t="shared" si="143"/>
        <v>733.19286308849735</v>
      </c>
      <c r="V58" s="42"/>
      <c r="W58" s="314">
        <f>W59+W60+W61+W62+W63</f>
        <v>1206.311366653749</v>
      </c>
      <c r="X58" s="200">
        <v>609506.86300078337</v>
      </c>
      <c r="Y58" s="197">
        <f t="shared" si="144"/>
        <v>735.25505689131444</v>
      </c>
      <c r="Z58" s="14"/>
      <c r="AA58" s="41">
        <f>AA59+AA60+AA61+AA62+AA63</f>
        <v>1197.6652749909269</v>
      </c>
      <c r="AB58" s="35">
        <f t="shared" si="145"/>
        <v>615601.93163079116</v>
      </c>
      <c r="AC58" s="79">
        <f t="shared" si="146"/>
        <v>737.28505673153734</v>
      </c>
      <c r="AD58" s="14"/>
      <c r="AE58" s="41">
        <f>AE59+AE60+AE61+AE62+AE63</f>
        <v>1189.0182266225042</v>
      </c>
      <c r="AF58" s="35">
        <f t="shared" si="147"/>
        <v>621757.95094709913</v>
      </c>
      <c r="AG58" s="79">
        <f t="shared" si="148"/>
        <v>739.28153622356172</v>
      </c>
      <c r="AH58" s="14"/>
      <c r="AI58" s="41">
        <f>AI59+AI60+AI61+AI62+AI63</f>
        <v>1180.3694340026263</v>
      </c>
      <c r="AJ58" s="35">
        <f t="shared" si="149"/>
        <v>627975.53045657009</v>
      </c>
      <c r="AK58" s="79">
        <f t="shared" si="150"/>
        <v>741.24312145252077</v>
      </c>
      <c r="AL58" s="50"/>
      <c r="AM58" s="41">
        <f>AM59+AM60+AM61+AM62+AM63</f>
        <v>1824.5596015736051</v>
      </c>
      <c r="AN58" s="35">
        <f t="shared" si="151"/>
        <v>634255.28576113575</v>
      </c>
      <c r="AO58" s="79">
        <f t="shared" si="152"/>
        <v>1157.2365714842908</v>
      </c>
      <c r="AP58" s="42"/>
      <c r="AQ58" s="41">
        <f>AQ59+AQ60+AQ61+AQ62+AQ63</f>
        <v>1822.6313865995457</v>
      </c>
      <c r="AR58" s="35">
        <f t="shared" si="153"/>
        <v>640597.83861874708</v>
      </c>
      <c r="AS58" s="79">
        <f t="shared" si="154"/>
        <v>1167.5737268543589</v>
      </c>
      <c r="AT58" s="14"/>
      <c r="AU58" s="41">
        <f>AU59+AU60+AU61+AU62+AU63</f>
        <v>1820.6864427168016</v>
      </c>
      <c r="AV58" s="35">
        <f t="shared" si="155"/>
        <v>647003.81700493454</v>
      </c>
      <c r="AW58" s="79">
        <f t="shared" si="156"/>
        <v>1177.9910780069067</v>
      </c>
      <c r="AX58" s="14"/>
      <c r="AY58" s="41">
        <f>AY59+AY60+AY61+AY62+AY63</f>
        <v>1818.7246887618551</v>
      </c>
      <c r="AZ58" s="35">
        <f t="shared" si="157"/>
        <v>653473.85517498385</v>
      </c>
      <c r="BA58" s="79">
        <f t="shared" si="158"/>
        <v>1188.4890338671319</v>
      </c>
      <c r="BB58" s="14"/>
      <c r="BC58" s="41">
        <f>BC59+BC60+BC61+BC62+BC63</f>
        <v>1816.7460432347671</v>
      </c>
      <c r="BD58" s="35">
        <f t="shared" si="159"/>
        <v>660008.5937267337</v>
      </c>
      <c r="BE58" s="79">
        <f t="shared" si="160"/>
        <v>1199.0680011539864</v>
      </c>
      <c r="BF58" s="50"/>
      <c r="BG58" s="41">
        <f>BG59+BG60+BG61+BG62+BG63</f>
        <v>1815.0896882614306</v>
      </c>
      <c r="BH58" s="35">
        <f t="shared" si="161"/>
        <v>666608.67966400099</v>
      </c>
      <c r="BI58" s="79">
        <f t="shared" si="162"/>
        <v>1209.9545405636954</v>
      </c>
      <c r="BJ58" s="42"/>
      <c r="BK58" s="41">
        <f>BK59+BK60+BK61+BK62+BK63</f>
        <v>1813.2277915425186</v>
      </c>
      <c r="BL58" s="35">
        <f t="shared" si="163"/>
        <v>673274.76646064105</v>
      </c>
      <c r="BM58" s="79">
        <f t="shared" si="164"/>
        <v>1220.8005178907333</v>
      </c>
      <c r="BN58" s="14"/>
      <c r="BO58" s="41">
        <f>BO59+BO60+BO61+BO62+BO63</f>
        <v>1811.3487567202201</v>
      </c>
      <c r="BP58" s="35">
        <f t="shared" si="165"/>
        <v>680007.51412524749</v>
      </c>
      <c r="BQ58" s="79">
        <f t="shared" si="166"/>
        <v>1231.7307652711745</v>
      </c>
      <c r="BR58" s="14"/>
      <c r="BS58" s="41">
        <f>BS59+BS60+BS61+BS62+BS63</f>
        <v>1809.4525009359857</v>
      </c>
      <c r="BT58" s="35">
        <f t="shared" si="167"/>
        <v>686807.58926649997</v>
      </c>
      <c r="BU58" s="79">
        <f t="shared" si="168"/>
        <v>1242.7457100600836</v>
      </c>
      <c r="BV58" s="14"/>
      <c r="BW58" s="41">
        <f>BW59+BW60+BW61+BW62+BW63</f>
        <v>1807.5389409883569</v>
      </c>
      <c r="BX58" s="35">
        <f t="shared" si="169"/>
        <v>693675.66515916493</v>
      </c>
      <c r="BY58" s="79">
        <f t="shared" si="170"/>
        <v>1253.845777191191</v>
      </c>
      <c r="BZ58" s="50"/>
      <c r="CA58" s="41">
        <f>CA59+CA60+CA61+CA62+CA63</f>
        <v>1805.6079933316557</v>
      </c>
      <c r="CB58" s="35">
        <f t="shared" si="171"/>
        <v>700612.42181075655</v>
      </c>
      <c r="CC58" s="79">
        <f t="shared" si="172"/>
        <v>1265.0313890489517</v>
      </c>
      <c r="CD58" s="42"/>
      <c r="CE58" s="41">
        <f>CE59+CE60+CE61+CE62+CE63</f>
        <v>1803.8975740746669</v>
      </c>
      <c r="CF58" s="35">
        <f t="shared" si="173"/>
        <v>707618.5460288641</v>
      </c>
      <c r="CG58" s="79">
        <f t="shared" si="174"/>
        <v>1276.4713785517108</v>
      </c>
      <c r="CH58" s="14"/>
      <c r="CI58" s="41">
        <f>CI59+CI60+CI61+CI62+CI63</f>
        <v>1802.1695989793175</v>
      </c>
      <c r="CJ58" s="35">
        <f t="shared" si="175"/>
        <v>714694.73148915276</v>
      </c>
      <c r="CK58" s="79">
        <f t="shared" si="176"/>
        <v>1288.0011176404373</v>
      </c>
      <c r="CL58" s="14"/>
      <c r="CM58" s="41">
        <f>CM59+CM60+CM61+CM62+CM63</f>
        <v>1800.4239834593511</v>
      </c>
      <c r="CN58" s="35">
        <f t="shared" si="177"/>
        <v>721841.67880404426</v>
      </c>
      <c r="CO58" s="79">
        <f t="shared" si="178"/>
        <v>1299.621070779363</v>
      </c>
      <c r="CP58" s="14"/>
      <c r="CQ58" s="41">
        <f>CQ59+CQ60+CQ61+CQ62+CQ63</f>
        <v>1798.6606425789955</v>
      </c>
      <c r="CR58" s="35">
        <f t="shared" si="179"/>
        <v>729060.09559208469</v>
      </c>
      <c r="CS58" s="79">
        <f t="shared" si="180"/>
        <v>1311.3317000163629</v>
      </c>
      <c r="CT58" s="50"/>
      <c r="CU58" s="41">
        <f>CU59+CU60+CU61+CU62+CU63</f>
        <v>1797.3794910516281</v>
      </c>
      <c r="CV58" s="35">
        <f t="shared" si="181"/>
        <v>736350.69654800557</v>
      </c>
      <c r="CW58" s="79">
        <f t="shared" si="182"/>
        <v>1323.5016401969663</v>
      </c>
      <c r="CX58" s="42"/>
      <c r="CY58" s="41">
        <f>CY59+CY60+CY61+CY62+CY63</f>
        <v>1795.580443238435</v>
      </c>
      <c r="CZ58" s="35">
        <f t="shared" si="183"/>
        <v>743714.20351348561</v>
      </c>
      <c r="DA58" s="79">
        <f t="shared" si="184"/>
        <v>1335.3986791874643</v>
      </c>
      <c r="DB58" s="14"/>
      <c r="DC58" s="41">
        <f>DC59+DC60+DC61+DC62+DC63</f>
        <v>1793.763413147065</v>
      </c>
      <c r="DD58" s="35">
        <f t="shared" si="185"/>
        <v>751151.34554862045</v>
      </c>
      <c r="DE58" s="79">
        <f t="shared" si="186"/>
        <v>1347.3878013813037</v>
      </c>
      <c r="DF58" s="14"/>
      <c r="DG58" s="41">
        <f>DG59+DG60+DG61+DG62+DG63</f>
        <v>1791.928314430279</v>
      </c>
      <c r="DH58" s="35">
        <f t="shared" si="187"/>
        <v>758662.85900410661</v>
      </c>
      <c r="DI58" s="79">
        <f t="shared" si="188"/>
        <v>1359.4694581560852</v>
      </c>
      <c r="DJ58" s="14"/>
      <c r="DK58" s="41">
        <f>DK59+DK60+DK61+DK62+DK63</f>
        <v>1790.0750603845956</v>
      </c>
      <c r="DL58" s="35">
        <f t="shared" si="189"/>
        <v>766249.48759414768</v>
      </c>
      <c r="DM58" s="79">
        <f t="shared" si="190"/>
        <v>1371.6440977747593</v>
      </c>
      <c r="DN58" s="50"/>
      <c r="DO58" s="41">
        <f>DO59+DO60+DO61+DO62+DO63</f>
        <v>1788.20356394893</v>
      </c>
      <c r="DP58" s="35">
        <f t="shared" si="191"/>
        <v>773911.9824700891</v>
      </c>
      <c r="DQ58" s="79">
        <f t="shared" si="192"/>
        <v>1383.9121652357953</v>
      </c>
      <c r="DR58" s="42"/>
      <c r="DS58" s="41">
        <f>DS59+DS60+DS61+DS62+DS63</f>
        <v>1785.7187377032283</v>
      </c>
      <c r="DT58" s="35">
        <f t="shared" si="193"/>
        <v>781651.10229478998</v>
      </c>
      <c r="DU58" s="79">
        <f t="shared" si="194"/>
        <v>1395.8090197141894</v>
      </c>
      <c r="DV58" s="14"/>
      <c r="DW58" s="41">
        <f>DW59+DW60+DW61+DW62+DW63</f>
        <v>1783.2154938670983</v>
      </c>
      <c r="DX58" s="35">
        <f t="shared" si="195"/>
        <v>789467.61331773794</v>
      </c>
      <c r="DY58" s="79">
        <f t="shared" si="196"/>
        <v>1407.7908799744694</v>
      </c>
      <c r="DZ58" s="14"/>
      <c r="EA58" s="41">
        <f>EA59+EA60+EA61+EA62+EA63</f>
        <v>1780.6937442984338</v>
      </c>
      <c r="EB58" s="35">
        <f t="shared" si="197"/>
        <v>797362.2894509153</v>
      </c>
      <c r="EC58" s="79">
        <f t="shared" si="198"/>
        <v>1419.8580407647219</v>
      </c>
      <c r="ED58" s="14"/>
      <c r="EE58" s="41">
        <f>EE59+EE60+EE61+EE62+EE63</f>
        <v>1778.1534004920343</v>
      </c>
      <c r="EF58" s="35">
        <f t="shared" si="199"/>
        <v>805335.91234542441</v>
      </c>
      <c r="EG58" s="79">
        <f t="shared" si="200"/>
        <v>1432.0107910753713</v>
      </c>
      <c r="EH58" s="50"/>
      <c r="EI58" s="41">
        <f>EI59+EI60+EI61+EI62+EI63</f>
        <v>1775.5943735782193</v>
      </c>
      <c r="EJ58" s="35">
        <f t="shared" si="201"/>
        <v>813389.27146887861</v>
      </c>
      <c r="EK58" s="79">
        <f t="shared" si="202"/>
        <v>1444.2494139490277</v>
      </c>
      <c r="EL58" s="26"/>
    </row>
    <row r="59" spans="1:142" x14ac:dyDescent="0.35">
      <c r="A59" s="57" t="s">
        <v>74</v>
      </c>
      <c r="B59" s="55" t="s">
        <v>37</v>
      </c>
      <c r="C59" s="90">
        <f>'[1]Var ZP'!$L$48</f>
        <v>585.7115</v>
      </c>
      <c r="D59" s="65">
        <f>D34</f>
        <v>238888.88888888888</v>
      </c>
      <c r="E59" s="79">
        <f t="shared" si="34"/>
        <v>139.91996944444446</v>
      </c>
      <c r="F59" s="42"/>
      <c r="G59" s="124">
        <f>C59</f>
        <v>585.7115</v>
      </c>
      <c r="H59" s="35">
        <f t="shared" si="136"/>
        <v>241277.77777777778</v>
      </c>
      <c r="I59" s="79">
        <f t="shared" si="137"/>
        <v>141.3191691388889</v>
      </c>
      <c r="J59" s="125"/>
      <c r="K59" s="124">
        <f>G59</f>
        <v>585.7115</v>
      </c>
      <c r="L59" s="35">
        <f t="shared" si="138"/>
        <v>243690.55555555556</v>
      </c>
      <c r="M59" s="79">
        <f t="shared" si="139"/>
        <v>142.73236083027777</v>
      </c>
      <c r="N59" s="125"/>
      <c r="O59" s="124">
        <f>K59</f>
        <v>585.7115</v>
      </c>
      <c r="P59" s="35">
        <f t="shared" si="140"/>
        <v>246127.46111111113</v>
      </c>
      <c r="Q59" s="79">
        <f t="shared" si="141"/>
        <v>144.15968443858057</v>
      </c>
      <c r="R59" s="50"/>
      <c r="S59" s="59">
        <f>'[1]Var ZP'!$M$48</f>
        <v>429.10808492168326</v>
      </c>
      <c r="T59" s="35">
        <f t="shared" si="142"/>
        <v>248588.73572222225</v>
      </c>
      <c r="U59" s="79">
        <f t="shared" si="143"/>
        <v>106.67143631886522</v>
      </c>
      <c r="V59" s="42"/>
      <c r="W59" s="311">
        <v>429.10808492168326</v>
      </c>
      <c r="X59" s="200">
        <v>251074.62307944449</v>
      </c>
      <c r="Y59" s="197">
        <f t="shared" si="144"/>
        <v>107.73815068205388</v>
      </c>
      <c r="Z59" s="125"/>
      <c r="AA59" s="124">
        <f>W59</f>
        <v>429.10808492168326</v>
      </c>
      <c r="AB59" s="35">
        <f t="shared" si="145"/>
        <v>253585.36931023892</v>
      </c>
      <c r="AC59" s="79">
        <f t="shared" si="146"/>
        <v>108.81553218887441</v>
      </c>
      <c r="AD59" s="125"/>
      <c r="AE59" s="124">
        <f>AA59</f>
        <v>429.10808492168326</v>
      </c>
      <c r="AF59" s="35">
        <f t="shared" si="147"/>
        <v>256121.22300334132</v>
      </c>
      <c r="AG59" s="79">
        <f t="shared" si="148"/>
        <v>109.90368751076316</v>
      </c>
      <c r="AH59" s="125"/>
      <c r="AI59" s="124">
        <f>AE59</f>
        <v>429.10808492168326</v>
      </c>
      <c r="AJ59" s="35">
        <f t="shared" si="149"/>
        <v>258682.43523337474</v>
      </c>
      <c r="AK59" s="79">
        <f t="shared" si="150"/>
        <v>111.00272438587081</v>
      </c>
      <c r="AL59" s="50"/>
      <c r="AM59" s="59">
        <f>'[1]Var ZP'!$N$48</f>
        <v>1081.7496008686921</v>
      </c>
      <c r="AN59" s="35">
        <f t="shared" si="151"/>
        <v>261269.2595857085</v>
      </c>
      <c r="AO59" s="79">
        <f t="shared" si="152"/>
        <v>282.62791727609891</v>
      </c>
      <c r="AP59" s="42"/>
      <c r="AQ59" s="124">
        <f>AM59</f>
        <v>1081.7496008686921</v>
      </c>
      <c r="AR59" s="35">
        <f t="shared" si="153"/>
        <v>263881.95218156558</v>
      </c>
      <c r="AS59" s="79">
        <f t="shared" si="154"/>
        <v>285.45419644885988</v>
      </c>
      <c r="AT59" s="125"/>
      <c r="AU59" s="124">
        <f>AQ59</f>
        <v>1081.7496008686921</v>
      </c>
      <c r="AV59" s="35">
        <f t="shared" si="155"/>
        <v>266520.77170338121</v>
      </c>
      <c r="AW59" s="79">
        <f t="shared" si="156"/>
        <v>288.30873841334846</v>
      </c>
      <c r="AX59" s="125"/>
      <c r="AY59" s="124">
        <f>AU59</f>
        <v>1081.7496008686921</v>
      </c>
      <c r="AZ59" s="35">
        <f t="shared" si="157"/>
        <v>269185.97942041501</v>
      </c>
      <c r="BA59" s="79">
        <f t="shared" si="158"/>
        <v>291.1918257974819</v>
      </c>
      <c r="BB59" s="125"/>
      <c r="BC59" s="124">
        <f>AY59</f>
        <v>1081.7496008686921</v>
      </c>
      <c r="BD59" s="35">
        <f t="shared" si="159"/>
        <v>271877.83921461919</v>
      </c>
      <c r="BE59" s="79">
        <f t="shared" si="160"/>
        <v>294.10374405545673</v>
      </c>
      <c r="BF59" s="50"/>
      <c r="BG59" s="59">
        <f>'[1]Var ZP'!$O$48</f>
        <v>1081.7888648322323</v>
      </c>
      <c r="BH59" s="35">
        <f t="shared" si="161"/>
        <v>274596.61760676536</v>
      </c>
      <c r="BI59" s="79">
        <f t="shared" si="162"/>
        <v>297.05556324759328</v>
      </c>
      <c r="BJ59" s="42"/>
      <c r="BK59" s="124">
        <f>BG59</f>
        <v>1081.7888648322323</v>
      </c>
      <c r="BL59" s="35">
        <f t="shared" si="163"/>
        <v>277342.58378283301</v>
      </c>
      <c r="BM59" s="79">
        <f t="shared" si="164"/>
        <v>300.02611888006919</v>
      </c>
      <c r="BN59" s="125"/>
      <c r="BO59" s="124">
        <f>BK59</f>
        <v>1081.7888648322323</v>
      </c>
      <c r="BP59" s="35">
        <f t="shared" si="165"/>
        <v>280116.00962066132</v>
      </c>
      <c r="BQ59" s="79">
        <f t="shared" si="166"/>
        <v>303.02638006886991</v>
      </c>
      <c r="BR59" s="125"/>
      <c r="BS59" s="124">
        <f>BO59</f>
        <v>1081.7888648322323</v>
      </c>
      <c r="BT59" s="35">
        <f t="shared" si="167"/>
        <v>282917.16971686797</v>
      </c>
      <c r="BU59" s="79">
        <f t="shared" si="168"/>
        <v>306.05664386955863</v>
      </c>
      <c r="BV59" s="125"/>
      <c r="BW59" s="124">
        <f>BS59</f>
        <v>1081.7888648322323</v>
      </c>
      <c r="BX59" s="35">
        <f t="shared" si="169"/>
        <v>285746.34141403664</v>
      </c>
      <c r="BY59" s="79">
        <f t="shared" si="170"/>
        <v>309.11721030825419</v>
      </c>
      <c r="BZ59" s="50"/>
      <c r="CA59" s="59">
        <f>'[1]Var ZP'!$P$48</f>
        <v>1081.7888648322323</v>
      </c>
      <c r="CB59" s="35">
        <f t="shared" si="171"/>
        <v>288603.80482817703</v>
      </c>
      <c r="CC59" s="79">
        <f t="shared" si="172"/>
        <v>312.2083824113368</v>
      </c>
      <c r="CD59" s="42"/>
      <c r="CE59" s="124">
        <f>CA59</f>
        <v>1081.7888648322323</v>
      </c>
      <c r="CF59" s="35">
        <f t="shared" si="173"/>
        <v>291489.84287645883</v>
      </c>
      <c r="CG59" s="79">
        <f t="shared" si="174"/>
        <v>315.33046623545016</v>
      </c>
      <c r="CH59" s="125"/>
      <c r="CI59" s="124">
        <f>CE59</f>
        <v>1081.7888648322323</v>
      </c>
      <c r="CJ59" s="35">
        <f t="shared" si="175"/>
        <v>294404.74130522343</v>
      </c>
      <c r="CK59" s="79">
        <f t="shared" si="176"/>
        <v>318.48377089780467</v>
      </c>
      <c r="CL59" s="125"/>
      <c r="CM59" s="124">
        <f>CI59</f>
        <v>1081.7888648322323</v>
      </c>
      <c r="CN59" s="35">
        <f t="shared" si="177"/>
        <v>297348.78871827567</v>
      </c>
      <c r="CO59" s="79">
        <f t="shared" si="178"/>
        <v>321.66860860678275</v>
      </c>
      <c r="CP59" s="125"/>
      <c r="CQ59" s="124">
        <f>CM59</f>
        <v>1081.7888648322323</v>
      </c>
      <c r="CR59" s="35">
        <f t="shared" si="179"/>
        <v>300322.27660545841</v>
      </c>
      <c r="CS59" s="79">
        <f t="shared" si="180"/>
        <v>324.88529469285055</v>
      </c>
      <c r="CT59" s="50"/>
      <c r="CU59" s="59">
        <f>'[1]Var ZP'!$Q$48</f>
        <v>1081.7888648322323</v>
      </c>
      <c r="CV59" s="35">
        <f t="shared" si="181"/>
        <v>303325.49937151297</v>
      </c>
      <c r="CW59" s="79">
        <f t="shared" si="182"/>
        <v>328.13414763977903</v>
      </c>
      <c r="CX59" s="42"/>
      <c r="CY59" s="124">
        <f>CU59</f>
        <v>1081.7888648322323</v>
      </c>
      <c r="CZ59" s="35">
        <f t="shared" si="183"/>
        <v>306358.75436522812</v>
      </c>
      <c r="DA59" s="79">
        <f t="shared" si="184"/>
        <v>331.41548911617684</v>
      </c>
      <c r="DB59" s="125"/>
      <c r="DC59" s="124">
        <f>CY59</f>
        <v>1081.7888648322323</v>
      </c>
      <c r="DD59" s="35">
        <f t="shared" si="185"/>
        <v>309422.34190888039</v>
      </c>
      <c r="DE59" s="79">
        <f t="shared" si="186"/>
        <v>334.72964400733861</v>
      </c>
      <c r="DF59" s="125"/>
      <c r="DG59" s="124">
        <f>DC59</f>
        <v>1081.7888648322323</v>
      </c>
      <c r="DH59" s="35">
        <f t="shared" si="187"/>
        <v>312516.56532796921</v>
      </c>
      <c r="DI59" s="79">
        <f t="shared" si="188"/>
        <v>338.07694044741197</v>
      </c>
      <c r="DJ59" s="125"/>
      <c r="DK59" s="124">
        <f>DG59</f>
        <v>1081.7888648322323</v>
      </c>
      <c r="DL59" s="35">
        <f t="shared" si="189"/>
        <v>315641.7309812489</v>
      </c>
      <c r="DM59" s="79">
        <f t="shared" si="190"/>
        <v>341.45770985188608</v>
      </c>
      <c r="DN59" s="50"/>
      <c r="DO59" s="59">
        <f>'[1]Var ZP'!$R$48</f>
        <v>1081.7888648322323</v>
      </c>
      <c r="DP59" s="35">
        <f t="shared" si="191"/>
        <v>318798.1482910614</v>
      </c>
      <c r="DQ59" s="79">
        <f t="shared" si="192"/>
        <v>344.872286950405</v>
      </c>
      <c r="DR59" s="42"/>
      <c r="DS59" s="124">
        <f>DO59</f>
        <v>1081.7888648322323</v>
      </c>
      <c r="DT59" s="35">
        <f t="shared" si="193"/>
        <v>321986.12977397203</v>
      </c>
      <c r="DU59" s="79">
        <f t="shared" si="194"/>
        <v>348.32100981990902</v>
      </c>
      <c r="DV59" s="125"/>
      <c r="DW59" s="124">
        <f>DS59</f>
        <v>1081.7888648322323</v>
      </c>
      <c r="DX59" s="35">
        <f t="shared" si="195"/>
        <v>325205.99107171176</v>
      </c>
      <c r="DY59" s="79">
        <f t="shared" si="196"/>
        <v>351.80421991810817</v>
      </c>
      <c r="DZ59" s="125"/>
      <c r="EA59" s="124">
        <f>DW59</f>
        <v>1081.7888648322323</v>
      </c>
      <c r="EB59" s="35">
        <f t="shared" si="197"/>
        <v>328458.05098242889</v>
      </c>
      <c r="EC59" s="79">
        <f t="shared" si="198"/>
        <v>355.32226211728926</v>
      </c>
      <c r="ED59" s="125"/>
      <c r="EE59" s="124">
        <f>EA59</f>
        <v>1081.7888648322323</v>
      </c>
      <c r="EF59" s="35">
        <f t="shared" si="199"/>
        <v>331742.63149225316</v>
      </c>
      <c r="EG59" s="79">
        <f t="shared" si="200"/>
        <v>358.87548473846209</v>
      </c>
      <c r="EH59" s="50"/>
      <c r="EI59" s="59">
        <f>'[1]Var ZP'!$S$48</f>
        <v>1081.7888648322323</v>
      </c>
      <c r="EJ59" s="35">
        <f t="shared" si="201"/>
        <v>335060.05780717568</v>
      </c>
      <c r="EK59" s="79">
        <f t="shared" si="202"/>
        <v>362.46423958584671</v>
      </c>
      <c r="EL59" s="26"/>
    </row>
    <row r="60" spans="1:142" x14ac:dyDescent="0.35">
      <c r="A60" s="57" t="s">
        <v>75</v>
      </c>
      <c r="B60" s="55" t="s">
        <v>35</v>
      </c>
      <c r="C60" s="90">
        <f>'[1]Var ZP'!$L$52</f>
        <v>245.78324999999998</v>
      </c>
      <c r="D60" s="65">
        <f>D35</f>
        <v>884062</v>
      </c>
      <c r="E60" s="79">
        <f>(C60*D60)/1000000</f>
        <v>217.28763156149998</v>
      </c>
      <c r="F60" s="42"/>
      <c r="G60" s="128">
        <f>C60+(S60-C60)/4</f>
        <v>274.75233140815448</v>
      </c>
      <c r="H60" s="35">
        <f t="shared" si="136"/>
        <v>892902.62</v>
      </c>
      <c r="I60" s="79">
        <f t="shared" si="137"/>
        <v>245.3270765654494</v>
      </c>
      <c r="J60" s="125"/>
      <c r="K60" s="128">
        <f>G60+(S60-C60)/4</f>
        <v>303.721412816309</v>
      </c>
      <c r="L60" s="35">
        <f t="shared" si="138"/>
        <v>901831.64619999996</v>
      </c>
      <c r="M60" s="79">
        <f t="shared" si="139"/>
        <v>273.9055817063217</v>
      </c>
      <c r="N60" s="125"/>
      <c r="O60" s="128">
        <f>K60+(S60-C60)/4</f>
        <v>332.69049422446352</v>
      </c>
      <c r="P60" s="35">
        <f t="shared" si="140"/>
        <v>910849.96266199998</v>
      </c>
      <c r="Q60" s="79">
        <f t="shared" si="141"/>
        <v>303.03112424235491</v>
      </c>
      <c r="R60" s="50"/>
      <c r="S60" s="59">
        <f>'[1]Var ZP'!$M$52</f>
        <v>361.65957563261799</v>
      </c>
      <c r="T60" s="35">
        <f t="shared" si="142"/>
        <v>919958.46228861995</v>
      </c>
      <c r="U60" s="79">
        <f t="shared" si="143"/>
        <v>332.7117870709381</v>
      </c>
      <c r="V60" s="42"/>
      <c r="W60" s="315">
        <f>S60+(AM60-S60)/5</f>
        <v>349.79755693439841</v>
      </c>
      <c r="X60" s="200">
        <v>929158.04691150622</v>
      </c>
      <c r="Y60" s="197">
        <f t="shared" si="144"/>
        <v>325.01721481558207</v>
      </c>
      <c r="Z60" s="125"/>
      <c r="AA60" s="128">
        <f>W60+(AM60-S60)/5</f>
        <v>337.93553823617884</v>
      </c>
      <c r="AB60" s="35">
        <f t="shared" si="145"/>
        <v>938449.62738062127</v>
      </c>
      <c r="AC60" s="79">
        <f t="shared" si="146"/>
        <v>317.13547993641174</v>
      </c>
      <c r="AD60" s="125"/>
      <c r="AE60" s="128">
        <f>AA60+(AM60-S60)/5</f>
        <v>326.07351953795927</v>
      </c>
      <c r="AF60" s="35">
        <f t="shared" si="147"/>
        <v>947834.12365442747</v>
      </c>
      <c r="AG60" s="79">
        <f t="shared" si="148"/>
        <v>309.06360863817645</v>
      </c>
      <c r="AH60" s="125"/>
      <c r="AI60" s="128">
        <f>AE60+(AM60-S60)/5</f>
        <v>314.2115008397397</v>
      </c>
      <c r="AJ60" s="35">
        <f t="shared" si="149"/>
        <v>957312.46489097178</v>
      </c>
      <c r="AK60" s="79">
        <f t="shared" si="150"/>
        <v>300.79858636598289</v>
      </c>
      <c r="AL60" s="50"/>
      <c r="AM60" s="59">
        <f>'[1]Var ZP'!$N$52</f>
        <v>302.34948214152001</v>
      </c>
      <c r="AN60" s="35">
        <f t="shared" si="151"/>
        <v>966885.58953988156</v>
      </c>
      <c r="AO60" s="79">
        <f t="shared" si="152"/>
        <v>292.3373572874815</v>
      </c>
      <c r="AP60" s="42"/>
      <c r="AQ60" s="128">
        <f>AM60+(BG60-AM60)/5</f>
        <v>302.53190433711779</v>
      </c>
      <c r="AR60" s="35">
        <f t="shared" si="153"/>
        <v>976554.44543528033</v>
      </c>
      <c r="AS60" s="79">
        <f t="shared" si="154"/>
        <v>295.43887606641334</v>
      </c>
      <c r="AT60" s="125"/>
      <c r="AU60" s="128">
        <f>AQ60+(BG60-AM60)/5</f>
        <v>302.71432653271557</v>
      </c>
      <c r="AV60" s="35">
        <f t="shared" si="155"/>
        <v>986319.98988963314</v>
      </c>
      <c r="AW60" s="79">
        <f t="shared" si="156"/>
        <v>298.57319148519514</v>
      </c>
      <c r="AX60" s="125"/>
      <c r="AY60" s="128">
        <f>AU60+(BG60-AM60)/5</f>
        <v>302.89674872831336</v>
      </c>
      <c r="AZ60" s="35">
        <f t="shared" si="157"/>
        <v>996183.18978852953</v>
      </c>
      <c r="BA60" s="79">
        <f t="shared" si="158"/>
        <v>301.74064932474596</v>
      </c>
      <c r="BB60" s="125"/>
      <c r="BC60" s="128">
        <f>AY60+(BG60-AM60)/5</f>
        <v>303.07917092391114</v>
      </c>
      <c r="BD60" s="35">
        <f t="shared" si="159"/>
        <v>1006145.0216864148</v>
      </c>
      <c r="BE60" s="79">
        <f t="shared" si="160"/>
        <v>304.94159900193915</v>
      </c>
      <c r="BF60" s="50"/>
      <c r="BG60" s="59">
        <f>'[1]Var ZP'!$O$52</f>
        <v>303.26159311950897</v>
      </c>
      <c r="BH60" s="35">
        <f t="shared" si="161"/>
        <v>1016206.471903279</v>
      </c>
      <c r="BI60" s="79">
        <f t="shared" si="162"/>
        <v>308.17639360774393</v>
      </c>
      <c r="BJ60" s="42"/>
      <c r="BK60" s="128">
        <f>BG60+(CA60-BG60)/5</f>
        <v>303.61859311950894</v>
      </c>
      <c r="BL60" s="35">
        <f t="shared" si="163"/>
        <v>1026368.5366223118</v>
      </c>
      <c r="BM60" s="79">
        <f t="shared" si="164"/>
        <v>311.62457111139548</v>
      </c>
      <c r="BN60" s="125"/>
      <c r="BO60" s="128">
        <f>BK60+(CA60-BG60)/5</f>
        <v>303.97559311950891</v>
      </c>
      <c r="BP60" s="35">
        <f t="shared" si="165"/>
        <v>1036632.2219885349</v>
      </c>
      <c r="BQ60" s="79">
        <f t="shared" si="166"/>
        <v>315.11089452575936</v>
      </c>
      <c r="BR60" s="125"/>
      <c r="BS60" s="128">
        <f>BO60+(CA60-BG60)/5</f>
        <v>304.33259311950889</v>
      </c>
      <c r="BT60" s="35">
        <f t="shared" si="167"/>
        <v>1046998.5442084202</v>
      </c>
      <c r="BU60" s="79">
        <f t="shared" si="168"/>
        <v>318.63578195129929</v>
      </c>
      <c r="BV60" s="125"/>
      <c r="BW60" s="128">
        <f>BS60+(CA60-BG60)/5</f>
        <v>304.68959311950886</v>
      </c>
      <c r="BX60" s="35">
        <f t="shared" si="169"/>
        <v>1057468.5296505045</v>
      </c>
      <c r="BY60" s="79">
        <f t="shared" si="170"/>
        <v>322.19965603589748</v>
      </c>
      <c r="BZ60" s="50"/>
      <c r="CA60" s="59">
        <f>'[1]Var ZP'!$P$52</f>
        <v>305.04659311950894</v>
      </c>
      <c r="CB60" s="35">
        <f t="shared" si="171"/>
        <v>1068043.2149470095</v>
      </c>
      <c r="CC60" s="79">
        <f t="shared" si="172"/>
        <v>325.80294402399261</v>
      </c>
      <c r="CD60" s="42"/>
      <c r="CE60" s="128">
        <f>CA60+(CU60-CA60)/5</f>
        <v>305.64159311950897</v>
      </c>
      <c r="CF60" s="35">
        <f t="shared" si="173"/>
        <v>1078723.6470964795</v>
      </c>
      <c r="CG60" s="79">
        <f t="shared" si="174"/>
        <v>329.70281403425497</v>
      </c>
      <c r="CH60" s="125"/>
      <c r="CI60" s="128">
        <f>CE60+(CU60-CA60)/5</f>
        <v>306.236593119509</v>
      </c>
      <c r="CJ60" s="35">
        <f t="shared" si="175"/>
        <v>1089510.8835674443</v>
      </c>
      <c r="CK60" s="79">
        <f t="shared" si="176"/>
        <v>333.64810115032014</v>
      </c>
      <c r="CL60" s="125"/>
      <c r="CM60" s="128">
        <f>CI60+(CU60-CA60)/5</f>
        <v>306.83159311950902</v>
      </c>
      <c r="CN60" s="35">
        <f t="shared" si="177"/>
        <v>1100405.9924031186</v>
      </c>
      <c r="CO60" s="79">
        <f t="shared" si="178"/>
        <v>337.63932372730318</v>
      </c>
      <c r="CP60" s="125"/>
      <c r="CQ60" s="128">
        <f>CM60+(CU60-CA60)/5</f>
        <v>307.42659311950905</v>
      </c>
      <c r="CR60" s="35">
        <f t="shared" si="179"/>
        <v>1111410.0523271498</v>
      </c>
      <c r="CS60" s="79">
        <f t="shared" si="180"/>
        <v>341.67700594571096</v>
      </c>
      <c r="CT60" s="50"/>
      <c r="CU60" s="59">
        <f>'[1]Var ZP'!$Q$52</f>
        <v>308.02159311950896</v>
      </c>
      <c r="CV60" s="35">
        <f t="shared" si="181"/>
        <v>1122524.1528504214</v>
      </c>
      <c r="CW60" s="79">
        <f t="shared" si="182"/>
        <v>345.76167787611399</v>
      </c>
      <c r="CX60" s="42"/>
      <c r="CY60" s="128">
        <f>CU60+(DO60-CU60)/5</f>
        <v>308.61659311950899</v>
      </c>
      <c r="CZ60" s="35">
        <f t="shared" si="183"/>
        <v>1133749.3943789257</v>
      </c>
      <c r="DA60" s="79">
        <f t="shared" si="184"/>
        <v>349.89387554453066</v>
      </c>
      <c r="DB60" s="125"/>
      <c r="DC60" s="128">
        <f>CY60+(DO60-CU60)/5</f>
        <v>309.21159311950902</v>
      </c>
      <c r="DD60" s="35">
        <f t="shared" si="185"/>
        <v>1145086.8883227149</v>
      </c>
      <c r="DE60" s="79">
        <f t="shared" si="186"/>
        <v>354.07414099852798</v>
      </c>
      <c r="DF60" s="125"/>
      <c r="DG60" s="128">
        <f>DC60+(DO60-CU60)/5</f>
        <v>309.80659311950905</v>
      </c>
      <c r="DH60" s="35">
        <f t="shared" si="187"/>
        <v>1156537.7572059422</v>
      </c>
      <c r="DI60" s="79">
        <f t="shared" si="188"/>
        <v>358.30302237405084</v>
      </c>
      <c r="DJ60" s="125"/>
      <c r="DK60" s="128">
        <f>DG60+(DO60-CU60)/5</f>
        <v>310.40159311950907</v>
      </c>
      <c r="DL60" s="35">
        <f t="shared" si="189"/>
        <v>1168103.1347780016</v>
      </c>
      <c r="DM60" s="79">
        <f t="shared" si="190"/>
        <v>362.58107396298431</v>
      </c>
      <c r="DN60" s="50"/>
      <c r="DO60" s="59">
        <f>'[1]Var ZP'!$R$52</f>
        <v>310.99659311950899</v>
      </c>
      <c r="DP60" s="35">
        <f t="shared" si="191"/>
        <v>1179784.1661257816</v>
      </c>
      <c r="DQ60" s="79">
        <f t="shared" si="192"/>
        <v>366.9088562814589</v>
      </c>
      <c r="DR60" s="42"/>
      <c r="DS60" s="128">
        <f>DO60+(EI60-DO60)/5</f>
        <v>310.99659311950899</v>
      </c>
      <c r="DT60" s="35">
        <f t="shared" si="193"/>
        <v>1191582.0077870395</v>
      </c>
      <c r="DU60" s="79">
        <f t="shared" si="194"/>
        <v>370.57794484427353</v>
      </c>
      <c r="DV60" s="125"/>
      <c r="DW60" s="128">
        <f>DS60+(EI60-DO60)/5</f>
        <v>310.99659311950899</v>
      </c>
      <c r="DX60" s="35">
        <f t="shared" si="195"/>
        <v>1203497.82786491</v>
      </c>
      <c r="DY60" s="79">
        <f t="shared" si="196"/>
        <v>374.28372429271627</v>
      </c>
      <c r="DZ60" s="125"/>
      <c r="EA60" s="128">
        <f>DW60+(EI60-DO60)/5</f>
        <v>310.99659311950899</v>
      </c>
      <c r="EB60" s="35">
        <f t="shared" si="197"/>
        <v>1215532.806143559</v>
      </c>
      <c r="EC60" s="79">
        <f t="shared" si="198"/>
        <v>378.0265615356434</v>
      </c>
      <c r="ED60" s="125"/>
      <c r="EE60" s="128">
        <f>EA60+(EI60-DO60)/5</f>
        <v>310.99659311950899</v>
      </c>
      <c r="EF60" s="35">
        <f t="shared" si="199"/>
        <v>1227688.1342049947</v>
      </c>
      <c r="EG60" s="79">
        <f t="shared" si="200"/>
        <v>381.80682715099982</v>
      </c>
      <c r="EH60" s="50"/>
      <c r="EI60" s="59">
        <f>'[1]Var ZP'!$S$52</f>
        <v>310.99659311950899</v>
      </c>
      <c r="EJ60" s="35">
        <f t="shared" si="201"/>
        <v>1239965.0155470446</v>
      </c>
      <c r="EK60" s="79">
        <f t="shared" si="202"/>
        <v>385.62489542250984</v>
      </c>
      <c r="EL60" s="26"/>
    </row>
    <row r="61" spans="1:142" x14ac:dyDescent="0.35">
      <c r="A61" s="57" t="s">
        <v>76</v>
      </c>
      <c r="B61" s="55" t="s">
        <v>96</v>
      </c>
      <c r="C61" s="90">
        <f>'[1]Var ZP'!$L$53</f>
        <v>3.4509999999999996</v>
      </c>
      <c r="D61" s="65">
        <f>D41</f>
        <v>884062</v>
      </c>
      <c r="E61" s="79">
        <f t="shared" si="34"/>
        <v>3.0508979619999996</v>
      </c>
      <c r="F61" s="42"/>
      <c r="G61" s="128">
        <f>C61+(S61-C61)/4</f>
        <v>3.4509999999999996</v>
      </c>
      <c r="H61" s="35">
        <f t="shared" si="136"/>
        <v>892902.62</v>
      </c>
      <c r="I61" s="79">
        <f t="shared" si="137"/>
        <v>3.0814069416199996</v>
      </c>
      <c r="J61" s="125"/>
      <c r="K61" s="128">
        <f>G61+(S61-C61)/4</f>
        <v>3.4509999999999996</v>
      </c>
      <c r="L61" s="35">
        <f t="shared" si="138"/>
        <v>901831.64619999996</v>
      </c>
      <c r="M61" s="79">
        <f t="shared" si="139"/>
        <v>3.1122210110361994</v>
      </c>
      <c r="N61" s="125"/>
      <c r="O61" s="128">
        <f>K61+(S61-C61)/4</f>
        <v>3.4509999999999996</v>
      </c>
      <c r="P61" s="35">
        <f t="shared" si="140"/>
        <v>910849.96266199998</v>
      </c>
      <c r="Q61" s="79">
        <f t="shared" si="141"/>
        <v>3.1433432211465617</v>
      </c>
      <c r="R61" s="50"/>
      <c r="S61" s="59">
        <f>'[1]Var ZP'!$M$53</f>
        <v>3.4509999999999996</v>
      </c>
      <c r="T61" s="35">
        <f t="shared" si="142"/>
        <v>919958.46228861995</v>
      </c>
      <c r="U61" s="79">
        <f t="shared" si="143"/>
        <v>3.1747766533580268</v>
      </c>
      <c r="V61" s="42"/>
      <c r="W61" s="315">
        <f>S61+(AM61-S61)/5</f>
        <v>3.4509999999999996</v>
      </c>
      <c r="X61" s="200">
        <v>929158.04691150622</v>
      </c>
      <c r="Y61" s="197">
        <f t="shared" si="144"/>
        <v>3.2065244198916076</v>
      </c>
      <c r="Z61" s="125"/>
      <c r="AA61" s="128">
        <f>W61+(AM61-S61)/5</f>
        <v>3.4509999999999996</v>
      </c>
      <c r="AB61" s="35">
        <f t="shared" si="145"/>
        <v>938449.62738062127</v>
      </c>
      <c r="AC61" s="79">
        <f t="shared" si="146"/>
        <v>3.2385896640905236</v>
      </c>
      <c r="AD61" s="125"/>
      <c r="AE61" s="128">
        <f>AA61+(AM61-S61)/5</f>
        <v>3.4509999999999996</v>
      </c>
      <c r="AF61" s="35">
        <f t="shared" si="147"/>
        <v>947834.12365442747</v>
      </c>
      <c r="AG61" s="79">
        <f t="shared" si="148"/>
        <v>3.2709755607314288</v>
      </c>
      <c r="AH61" s="125"/>
      <c r="AI61" s="128">
        <f>AE61+(AM61-S61)/5</f>
        <v>3.4509999999999996</v>
      </c>
      <c r="AJ61" s="35">
        <f t="shared" si="149"/>
        <v>957312.46489097178</v>
      </c>
      <c r="AK61" s="79">
        <f t="shared" si="150"/>
        <v>3.303685316338743</v>
      </c>
      <c r="AL61" s="50"/>
      <c r="AM61" s="59">
        <f>'[1]Var ZP'!$N$53</f>
        <v>3.4509999999999996</v>
      </c>
      <c r="AN61" s="35">
        <f t="shared" si="151"/>
        <v>966885.58953988156</v>
      </c>
      <c r="AO61" s="79">
        <f t="shared" si="152"/>
        <v>3.3367221695021305</v>
      </c>
      <c r="AP61" s="42"/>
      <c r="AQ61" s="128">
        <f>AM61+(BG61-AM61)/5</f>
        <v>3.4747999999999997</v>
      </c>
      <c r="AR61" s="35">
        <f t="shared" si="153"/>
        <v>976554.44543528033</v>
      </c>
      <c r="AS61" s="79">
        <f t="shared" si="154"/>
        <v>3.3933313869985118</v>
      </c>
      <c r="AT61" s="125"/>
      <c r="AU61" s="128">
        <f>AQ61+(BG61-AM61)/5</f>
        <v>3.4985999999999997</v>
      </c>
      <c r="AV61" s="35">
        <f t="shared" si="155"/>
        <v>986319.98988963314</v>
      </c>
      <c r="AW61" s="79">
        <f t="shared" si="156"/>
        <v>3.45073911662787</v>
      </c>
      <c r="AX61" s="125"/>
      <c r="AY61" s="128">
        <f>AU61+(BG61-AM61)/5</f>
        <v>3.5223999999999998</v>
      </c>
      <c r="AZ61" s="35">
        <f t="shared" si="157"/>
        <v>996183.18978852953</v>
      </c>
      <c r="BA61" s="79">
        <f t="shared" si="158"/>
        <v>3.5089556677111164</v>
      </c>
      <c r="BB61" s="125"/>
      <c r="BC61" s="128">
        <f>AY61+(BG61-AM61)/5</f>
        <v>3.5461999999999998</v>
      </c>
      <c r="BD61" s="35">
        <f t="shared" si="159"/>
        <v>1006145.0216864148</v>
      </c>
      <c r="BE61" s="79">
        <f t="shared" si="160"/>
        <v>3.5679914759043641</v>
      </c>
      <c r="BF61" s="50"/>
      <c r="BG61" s="59">
        <f>'[1]Var ZP'!$O$53</f>
        <v>3.5699999999999994</v>
      </c>
      <c r="BH61" s="35">
        <f t="shared" si="161"/>
        <v>1016206.471903279</v>
      </c>
      <c r="BI61" s="79">
        <f t="shared" si="162"/>
        <v>3.6278571046947055</v>
      </c>
      <c r="BJ61" s="42"/>
      <c r="BK61" s="128">
        <f>BG61+(CA61-BG61)/5</f>
        <v>3.5699999999999994</v>
      </c>
      <c r="BL61" s="35">
        <f t="shared" si="163"/>
        <v>1026368.5366223118</v>
      </c>
      <c r="BM61" s="79">
        <f t="shared" si="164"/>
        <v>3.6641356757416523</v>
      </c>
      <c r="BN61" s="125"/>
      <c r="BO61" s="128">
        <f>BK61+(CA61-BG61)/5</f>
        <v>3.5699999999999994</v>
      </c>
      <c r="BP61" s="35">
        <f t="shared" si="165"/>
        <v>1036632.2219885349</v>
      </c>
      <c r="BQ61" s="79">
        <f t="shared" si="166"/>
        <v>3.7007770324990688</v>
      </c>
      <c r="BR61" s="125"/>
      <c r="BS61" s="128">
        <f>BO61+(CA61-BG61)/5</f>
        <v>3.5699999999999994</v>
      </c>
      <c r="BT61" s="35">
        <f t="shared" si="167"/>
        <v>1046998.5442084202</v>
      </c>
      <c r="BU61" s="79">
        <f t="shared" si="168"/>
        <v>3.7377848028240597</v>
      </c>
      <c r="BV61" s="125"/>
      <c r="BW61" s="128">
        <f>BS61+(CA61-BG61)/5</f>
        <v>3.5699999999999994</v>
      </c>
      <c r="BX61" s="35">
        <f t="shared" si="169"/>
        <v>1057468.5296505045</v>
      </c>
      <c r="BY61" s="79">
        <f t="shared" si="170"/>
        <v>3.7751626508523004</v>
      </c>
      <c r="BZ61" s="50"/>
      <c r="CA61" s="59">
        <f>'[1]Var ZP'!$P$53</f>
        <v>3.5699999999999994</v>
      </c>
      <c r="CB61" s="35">
        <f t="shared" si="171"/>
        <v>1068043.2149470095</v>
      </c>
      <c r="CC61" s="79">
        <f t="shared" si="172"/>
        <v>3.8129142773608229</v>
      </c>
      <c r="CD61" s="42"/>
      <c r="CE61" s="128">
        <f>CA61+(CU61-CA61)/5</f>
        <v>3.5699999999999994</v>
      </c>
      <c r="CF61" s="35">
        <f t="shared" si="173"/>
        <v>1078723.6470964795</v>
      </c>
      <c r="CG61" s="79">
        <f t="shared" si="174"/>
        <v>3.851043420134431</v>
      </c>
      <c r="CH61" s="125"/>
      <c r="CI61" s="128">
        <f>CE61+(CU61-CA61)/5</f>
        <v>3.5699999999999994</v>
      </c>
      <c r="CJ61" s="35">
        <f t="shared" si="175"/>
        <v>1089510.8835674443</v>
      </c>
      <c r="CK61" s="79">
        <f t="shared" si="176"/>
        <v>3.8895538543357757</v>
      </c>
      <c r="CL61" s="125"/>
      <c r="CM61" s="128">
        <f>CI61+(CU61-CA61)/5</f>
        <v>3.5699999999999994</v>
      </c>
      <c r="CN61" s="35">
        <f t="shared" si="177"/>
        <v>1100405.9924031186</v>
      </c>
      <c r="CO61" s="79">
        <f t="shared" si="178"/>
        <v>3.9284493928791329</v>
      </c>
      <c r="CP61" s="125"/>
      <c r="CQ61" s="128">
        <f>CM61+(CU61-CA61)/5</f>
        <v>3.5699999999999994</v>
      </c>
      <c r="CR61" s="35">
        <f t="shared" si="179"/>
        <v>1111410.0523271498</v>
      </c>
      <c r="CS61" s="79">
        <f t="shared" si="180"/>
        <v>3.9677338868079239</v>
      </c>
      <c r="CT61" s="50"/>
      <c r="CU61" s="59">
        <f>'[1]Var ZP'!$Q$53</f>
        <v>3.5699999999999994</v>
      </c>
      <c r="CV61" s="35">
        <f t="shared" si="181"/>
        <v>1122524.1528504214</v>
      </c>
      <c r="CW61" s="79">
        <f t="shared" si="182"/>
        <v>4.0074112256760035</v>
      </c>
      <c r="CX61" s="42"/>
      <c r="CY61" s="128">
        <f>CU61+(DO61-CU61)/5</f>
        <v>3.5699999999999994</v>
      </c>
      <c r="CZ61" s="35">
        <f t="shared" si="183"/>
        <v>1133749.3943789257</v>
      </c>
      <c r="DA61" s="79">
        <f t="shared" si="184"/>
        <v>4.0474853379327644</v>
      </c>
      <c r="DB61" s="125"/>
      <c r="DC61" s="128">
        <f>CY61+(DO61-CU61)/5</f>
        <v>3.5699999999999994</v>
      </c>
      <c r="DD61" s="35">
        <f t="shared" si="185"/>
        <v>1145086.8883227149</v>
      </c>
      <c r="DE61" s="79">
        <f t="shared" si="186"/>
        <v>4.0879601913120922</v>
      </c>
      <c r="DF61" s="125"/>
      <c r="DG61" s="128">
        <f>DC61+(DO61-CU61)/5</f>
        <v>3.5699999999999994</v>
      </c>
      <c r="DH61" s="35">
        <f t="shared" si="187"/>
        <v>1156537.7572059422</v>
      </c>
      <c r="DI61" s="79">
        <f t="shared" si="188"/>
        <v>4.1288397932252128</v>
      </c>
      <c r="DJ61" s="125"/>
      <c r="DK61" s="128">
        <f>DG61+(DO61-CU61)/5</f>
        <v>3.5699999999999994</v>
      </c>
      <c r="DL61" s="35">
        <f t="shared" si="189"/>
        <v>1168103.1347780016</v>
      </c>
      <c r="DM61" s="79">
        <f t="shared" si="190"/>
        <v>4.170128191157465</v>
      </c>
      <c r="DN61" s="50"/>
      <c r="DO61" s="59">
        <f>'[1]Var ZP'!$R$53</f>
        <v>3.5699999999999994</v>
      </c>
      <c r="DP61" s="35">
        <f t="shared" si="191"/>
        <v>1179784.1661257816</v>
      </c>
      <c r="DQ61" s="79">
        <f t="shared" si="192"/>
        <v>4.2118294730690389</v>
      </c>
      <c r="DR61" s="42"/>
      <c r="DS61" s="128">
        <f>DO61+(EI61-DO61)/5</f>
        <v>3.5699999999999994</v>
      </c>
      <c r="DT61" s="35">
        <f t="shared" si="193"/>
        <v>1191582.0077870395</v>
      </c>
      <c r="DU61" s="79">
        <f t="shared" si="194"/>
        <v>4.2539477677997306</v>
      </c>
      <c r="DV61" s="125"/>
      <c r="DW61" s="128">
        <f>DS61+(EI61-DO61)/5</f>
        <v>3.5699999999999994</v>
      </c>
      <c r="DX61" s="35">
        <f t="shared" si="195"/>
        <v>1203497.82786491</v>
      </c>
      <c r="DY61" s="79">
        <f t="shared" si="196"/>
        <v>4.2964872454777279</v>
      </c>
      <c r="DZ61" s="125"/>
      <c r="EA61" s="128">
        <f>DW61+(EI61-DO61)/5</f>
        <v>3.5699999999999994</v>
      </c>
      <c r="EB61" s="35">
        <f t="shared" si="197"/>
        <v>1215532.806143559</v>
      </c>
      <c r="EC61" s="79">
        <f t="shared" si="198"/>
        <v>4.3394521179325052</v>
      </c>
      <c r="ED61" s="125"/>
      <c r="EE61" s="128">
        <f>EA61+(EI61-DO61)/5</f>
        <v>3.5699999999999994</v>
      </c>
      <c r="EF61" s="35">
        <f t="shared" si="199"/>
        <v>1227688.1342049947</v>
      </c>
      <c r="EG61" s="79">
        <f t="shared" si="200"/>
        <v>4.3828466391118299</v>
      </c>
      <c r="EH61" s="50"/>
      <c r="EI61" s="59">
        <f>'[1]Var ZP'!$S$53</f>
        <v>3.5699999999999994</v>
      </c>
      <c r="EJ61" s="35">
        <f t="shared" si="201"/>
        <v>1239965.0155470446</v>
      </c>
      <c r="EK61" s="79">
        <f t="shared" si="202"/>
        <v>4.4266751055029481</v>
      </c>
      <c r="EL61" s="26"/>
    </row>
    <row r="62" spans="1:142" x14ac:dyDescent="0.35">
      <c r="A62" s="57" t="s">
        <v>95</v>
      </c>
      <c r="B62" s="55" t="s">
        <v>98</v>
      </c>
      <c r="C62" s="90">
        <f>(C37/0.78)*0.22*E1</f>
        <v>0.65086153846153849</v>
      </c>
      <c r="D62" s="65">
        <f>D37</f>
        <v>884062</v>
      </c>
      <c r="E62" s="79">
        <f t="shared" si="34"/>
        <v>0.57540195341538458</v>
      </c>
      <c r="F62" s="42"/>
      <c r="G62" s="124">
        <f>C62</f>
        <v>0.65086153846153849</v>
      </c>
      <c r="H62" s="35">
        <f t="shared" si="136"/>
        <v>892902.62</v>
      </c>
      <c r="I62" s="79">
        <f t="shared" si="137"/>
        <v>0.58115597294953847</v>
      </c>
      <c r="J62" s="125"/>
      <c r="K62" s="124">
        <f>G62</f>
        <v>0.65086153846153849</v>
      </c>
      <c r="L62" s="35">
        <f t="shared" si="138"/>
        <v>901831.64619999996</v>
      </c>
      <c r="M62" s="79">
        <f t="shared" si="139"/>
        <v>0.58696753267903379</v>
      </c>
      <c r="N62" s="125"/>
      <c r="O62" s="124">
        <f>K62</f>
        <v>0.65086153846153849</v>
      </c>
      <c r="P62" s="35">
        <f t="shared" si="140"/>
        <v>910849.96266199998</v>
      </c>
      <c r="Q62" s="79">
        <f t="shared" si="141"/>
        <v>0.59283720800582429</v>
      </c>
      <c r="R62" s="50"/>
      <c r="S62" s="59">
        <v>1</v>
      </c>
      <c r="T62" s="35">
        <f t="shared" si="142"/>
        <v>919958.46228861995</v>
      </c>
      <c r="U62" s="79">
        <f t="shared" si="143"/>
        <v>0.91995846228861999</v>
      </c>
      <c r="V62" s="42"/>
      <c r="W62" s="311">
        <v>1</v>
      </c>
      <c r="X62" s="200">
        <v>929158.04691150622</v>
      </c>
      <c r="Y62" s="197">
        <f t="shared" si="144"/>
        <v>0.92915804691150616</v>
      </c>
      <c r="Z62" s="125"/>
      <c r="AA62" s="124">
        <f>W62</f>
        <v>1</v>
      </c>
      <c r="AB62" s="35">
        <f t="shared" si="145"/>
        <v>938449.62738062127</v>
      </c>
      <c r="AC62" s="79">
        <f t="shared" si="146"/>
        <v>0.93844962738062132</v>
      </c>
      <c r="AD62" s="125"/>
      <c r="AE62" s="124">
        <f>AA62</f>
        <v>1</v>
      </c>
      <c r="AF62" s="35">
        <f t="shared" si="147"/>
        <v>947834.12365442747</v>
      </c>
      <c r="AG62" s="79">
        <f t="shared" si="148"/>
        <v>0.94783412365442743</v>
      </c>
      <c r="AH62" s="125"/>
      <c r="AI62" s="124">
        <f>AE62</f>
        <v>1</v>
      </c>
      <c r="AJ62" s="35">
        <f t="shared" si="149"/>
        <v>957312.46489097178</v>
      </c>
      <c r="AK62" s="79">
        <f t="shared" si="150"/>
        <v>0.95731246489097177</v>
      </c>
      <c r="AL62" s="50"/>
      <c r="AM62" s="59">
        <v>1.2</v>
      </c>
      <c r="AN62" s="35">
        <f t="shared" si="151"/>
        <v>966885.58953988156</v>
      </c>
      <c r="AO62" s="79">
        <f t="shared" si="152"/>
        <v>1.1602627074478578</v>
      </c>
      <c r="AP62" s="42"/>
      <c r="AQ62" s="124">
        <f>AM62</f>
        <v>1.2</v>
      </c>
      <c r="AR62" s="35">
        <f t="shared" si="153"/>
        <v>976554.44543528033</v>
      </c>
      <c r="AS62" s="79">
        <f t="shared" si="154"/>
        <v>1.1718653345223362</v>
      </c>
      <c r="AT62" s="125"/>
      <c r="AU62" s="124">
        <f>AQ62</f>
        <v>1.2</v>
      </c>
      <c r="AV62" s="35">
        <f t="shared" si="155"/>
        <v>986319.98988963314</v>
      </c>
      <c r="AW62" s="79">
        <f t="shared" si="156"/>
        <v>1.1835839878675598</v>
      </c>
      <c r="AX62" s="125"/>
      <c r="AY62" s="124">
        <f>AU62</f>
        <v>1.2</v>
      </c>
      <c r="AZ62" s="35">
        <f t="shared" si="157"/>
        <v>996183.18978852953</v>
      </c>
      <c r="BA62" s="79">
        <f t="shared" si="158"/>
        <v>1.1954198277462353</v>
      </c>
      <c r="BB62" s="125"/>
      <c r="BC62" s="124">
        <f>AY62</f>
        <v>1.2</v>
      </c>
      <c r="BD62" s="35">
        <f t="shared" si="159"/>
        <v>1006145.0216864148</v>
      </c>
      <c r="BE62" s="79">
        <f t="shared" si="160"/>
        <v>1.2073740260236978</v>
      </c>
      <c r="BF62" s="50"/>
      <c r="BG62" s="59">
        <v>1.5</v>
      </c>
      <c r="BH62" s="35">
        <f t="shared" si="161"/>
        <v>1016206.471903279</v>
      </c>
      <c r="BI62" s="79">
        <f t="shared" si="162"/>
        <v>1.5243097078549184</v>
      </c>
      <c r="BJ62" s="42"/>
      <c r="BK62" s="124">
        <f>BG62</f>
        <v>1.5</v>
      </c>
      <c r="BL62" s="35">
        <f t="shared" si="163"/>
        <v>1026368.5366223118</v>
      </c>
      <c r="BM62" s="79">
        <f t="shared" si="164"/>
        <v>1.5395528049334677</v>
      </c>
      <c r="BN62" s="125"/>
      <c r="BO62" s="124">
        <f>BK62</f>
        <v>1.5</v>
      </c>
      <c r="BP62" s="35">
        <f t="shared" si="165"/>
        <v>1036632.2219885349</v>
      </c>
      <c r="BQ62" s="79">
        <f t="shared" si="166"/>
        <v>1.5549483329828022</v>
      </c>
      <c r="BR62" s="125"/>
      <c r="BS62" s="124">
        <f>BO62</f>
        <v>1.5</v>
      </c>
      <c r="BT62" s="35">
        <f t="shared" si="167"/>
        <v>1046998.5442084202</v>
      </c>
      <c r="BU62" s="79">
        <f t="shared" si="168"/>
        <v>1.5704978163126302</v>
      </c>
      <c r="BV62" s="125"/>
      <c r="BW62" s="124">
        <f>BS62</f>
        <v>1.5</v>
      </c>
      <c r="BX62" s="35">
        <f t="shared" si="169"/>
        <v>1057468.5296505045</v>
      </c>
      <c r="BY62" s="79">
        <f t="shared" si="170"/>
        <v>1.5862027944757566</v>
      </c>
      <c r="BZ62" s="50"/>
      <c r="CA62" s="59">
        <v>1.5</v>
      </c>
      <c r="CB62" s="35">
        <f t="shared" si="171"/>
        <v>1068043.2149470095</v>
      </c>
      <c r="CC62" s="79">
        <f t="shared" si="172"/>
        <v>1.6020648224205143</v>
      </c>
      <c r="CD62" s="42"/>
      <c r="CE62" s="124">
        <f>CA62</f>
        <v>1.5</v>
      </c>
      <c r="CF62" s="35">
        <f t="shared" si="173"/>
        <v>1078723.6470964795</v>
      </c>
      <c r="CG62" s="79">
        <f t="shared" si="174"/>
        <v>1.6180854706447194</v>
      </c>
      <c r="CH62" s="125"/>
      <c r="CI62" s="124">
        <f>CE62</f>
        <v>1.5</v>
      </c>
      <c r="CJ62" s="35">
        <f t="shared" si="175"/>
        <v>1089510.8835674443</v>
      </c>
      <c r="CK62" s="79">
        <f t="shared" si="176"/>
        <v>1.6342663253511664</v>
      </c>
      <c r="CL62" s="125"/>
      <c r="CM62" s="124">
        <f>CI62</f>
        <v>1.5</v>
      </c>
      <c r="CN62" s="35">
        <f t="shared" si="177"/>
        <v>1100405.9924031186</v>
      </c>
      <c r="CO62" s="79">
        <f t="shared" si="178"/>
        <v>1.6506089886046778</v>
      </c>
      <c r="CP62" s="125"/>
      <c r="CQ62" s="124">
        <f>CM62</f>
        <v>1.5</v>
      </c>
      <c r="CR62" s="35">
        <f t="shared" si="179"/>
        <v>1111410.0523271498</v>
      </c>
      <c r="CS62" s="79">
        <f t="shared" si="180"/>
        <v>1.6671150784907247</v>
      </c>
      <c r="CT62" s="50"/>
      <c r="CU62" s="59">
        <v>2</v>
      </c>
      <c r="CV62" s="35">
        <f t="shared" si="181"/>
        <v>1122524.1528504214</v>
      </c>
      <c r="CW62" s="79">
        <f t="shared" si="182"/>
        <v>2.2450483057008426</v>
      </c>
      <c r="CX62" s="42"/>
      <c r="CY62" s="124">
        <f>CU62</f>
        <v>2</v>
      </c>
      <c r="CZ62" s="35">
        <f t="shared" si="183"/>
        <v>1133749.3943789257</v>
      </c>
      <c r="DA62" s="79">
        <f t="shared" si="184"/>
        <v>2.2674987887578513</v>
      </c>
      <c r="DB62" s="125"/>
      <c r="DC62" s="124">
        <f>CY62</f>
        <v>2</v>
      </c>
      <c r="DD62" s="35">
        <f t="shared" si="185"/>
        <v>1145086.8883227149</v>
      </c>
      <c r="DE62" s="79">
        <f t="shared" si="186"/>
        <v>2.29017377664543</v>
      </c>
      <c r="DF62" s="125"/>
      <c r="DG62" s="124">
        <f>DC62</f>
        <v>2</v>
      </c>
      <c r="DH62" s="35">
        <f t="shared" si="187"/>
        <v>1156537.7572059422</v>
      </c>
      <c r="DI62" s="79">
        <f t="shared" si="188"/>
        <v>2.3130755144118842</v>
      </c>
      <c r="DJ62" s="125"/>
      <c r="DK62" s="124">
        <f>DG62</f>
        <v>2</v>
      </c>
      <c r="DL62" s="35">
        <f t="shared" si="189"/>
        <v>1168103.1347780016</v>
      </c>
      <c r="DM62" s="79">
        <f t="shared" si="190"/>
        <v>2.3362062695560031</v>
      </c>
      <c r="DN62" s="50"/>
      <c r="DO62" s="59">
        <v>2</v>
      </c>
      <c r="DP62" s="35">
        <f t="shared" si="191"/>
        <v>1179784.1661257816</v>
      </c>
      <c r="DQ62" s="79">
        <f t="shared" si="192"/>
        <v>2.359568332251563</v>
      </c>
      <c r="DR62" s="42"/>
      <c r="DS62" s="124">
        <f>DO62</f>
        <v>2</v>
      </c>
      <c r="DT62" s="35">
        <f t="shared" si="193"/>
        <v>1191582.0077870395</v>
      </c>
      <c r="DU62" s="79">
        <f t="shared" si="194"/>
        <v>2.3831640155740792</v>
      </c>
      <c r="DV62" s="125"/>
      <c r="DW62" s="124">
        <f>DS62</f>
        <v>2</v>
      </c>
      <c r="DX62" s="35">
        <f t="shared" si="195"/>
        <v>1203497.82786491</v>
      </c>
      <c r="DY62" s="79">
        <f t="shared" si="196"/>
        <v>2.40699565572982</v>
      </c>
      <c r="DZ62" s="125"/>
      <c r="EA62" s="124">
        <f>DW62</f>
        <v>2</v>
      </c>
      <c r="EB62" s="35">
        <f t="shared" si="197"/>
        <v>1215532.806143559</v>
      </c>
      <c r="EC62" s="79">
        <f t="shared" si="198"/>
        <v>2.4310656122871181</v>
      </c>
      <c r="ED62" s="125"/>
      <c r="EE62" s="124">
        <f>EA62</f>
        <v>2</v>
      </c>
      <c r="EF62" s="35">
        <f t="shared" si="199"/>
        <v>1227688.1342049947</v>
      </c>
      <c r="EG62" s="79">
        <f t="shared" si="200"/>
        <v>2.4553762684099891</v>
      </c>
      <c r="EH62" s="50"/>
      <c r="EI62" s="59">
        <v>2</v>
      </c>
      <c r="EJ62" s="35">
        <f t="shared" si="201"/>
        <v>1239965.0155470446</v>
      </c>
      <c r="EK62" s="79">
        <f t="shared" si="202"/>
        <v>2.479930031094089</v>
      </c>
      <c r="EL62" s="26"/>
    </row>
    <row r="63" spans="1:142" x14ac:dyDescent="0.35">
      <c r="A63" s="58" t="s">
        <v>97</v>
      </c>
      <c r="B63" s="55" t="s">
        <v>31</v>
      </c>
      <c r="C63" s="90">
        <f>C32*'distribuční ztráty'!D3</f>
        <v>406.88669304000001</v>
      </c>
      <c r="D63" s="65">
        <f>D9</f>
        <v>884062</v>
      </c>
      <c r="E63" s="79">
        <f t="shared" si="34"/>
        <v>359.71306362232855</v>
      </c>
      <c r="F63" s="42"/>
      <c r="G63" s="90">
        <f>G32*'distribuční ztráty'!H3</f>
        <v>410.09639184258162</v>
      </c>
      <c r="H63" s="35">
        <f t="shared" si="136"/>
        <v>892902.62</v>
      </c>
      <c r="I63" s="79">
        <f t="shared" si="137"/>
        <v>366.1761427287878</v>
      </c>
      <c r="J63" s="14"/>
      <c r="K63" s="90">
        <f>K32*'distribuční ztráty'!L3</f>
        <v>413.30873077809389</v>
      </c>
      <c r="L63" s="35">
        <f t="shared" si="138"/>
        <v>901831.64619999996</v>
      </c>
      <c r="M63" s="79">
        <f t="shared" si="139"/>
        <v>372.73489306644097</v>
      </c>
      <c r="N63" s="14"/>
      <c r="O63" s="90">
        <f>O32*'distribuční ztráty'!P3</f>
        <v>416.52303422270194</v>
      </c>
      <c r="P63" s="35">
        <f t="shared" si="140"/>
        <v>910849.96266199998</v>
      </c>
      <c r="Q63" s="79">
        <f t="shared" si="141"/>
        <v>379.389990169611</v>
      </c>
      <c r="R63" s="50"/>
      <c r="S63" s="90">
        <f>S32*'distribuční ztráty'!T3</f>
        <v>419.73860518272238</v>
      </c>
      <c r="T63" s="35">
        <f t="shared" si="142"/>
        <v>919958.46228861995</v>
      </c>
      <c r="U63" s="79">
        <f t="shared" si="143"/>
        <v>386.14208178706747</v>
      </c>
      <c r="V63" s="42"/>
      <c r="W63" s="322">
        <f>W32*'distribuční ztráty'!X3</f>
        <v>422.95472479766721</v>
      </c>
      <c r="X63" s="200">
        <v>929158.04691150622</v>
      </c>
      <c r="Y63" s="197">
        <f t="shared" si="144"/>
        <v>392.9917860249941</v>
      </c>
      <c r="Z63" s="14"/>
      <c r="AA63" s="90">
        <f>AA32*'distribuční ztráty'!AB3</f>
        <v>426.17065183306482</v>
      </c>
      <c r="AB63" s="35">
        <f t="shared" si="145"/>
        <v>938449.62738062127</v>
      </c>
      <c r="AC63" s="79">
        <f t="shared" si="146"/>
        <v>399.93968941329615</v>
      </c>
      <c r="AD63" s="14"/>
      <c r="AE63" s="90">
        <f>AE32*'distribuční ztráty'!AF3</f>
        <v>429.38562216286164</v>
      </c>
      <c r="AF63" s="35">
        <f t="shared" si="147"/>
        <v>947834.12365442747</v>
      </c>
      <c r="AG63" s="79">
        <f t="shared" si="148"/>
        <v>406.98634489254709</v>
      </c>
      <c r="AH63" s="14"/>
      <c r="AI63" s="90">
        <f>AI32*'distribuční ztráty'!AJ3</f>
        <v>432.59884824120337</v>
      </c>
      <c r="AJ63" s="35">
        <f t="shared" si="149"/>
        <v>957312.46489097178</v>
      </c>
      <c r="AK63" s="79">
        <f t="shared" si="150"/>
        <v>414.13226971878186</v>
      </c>
      <c r="AL63" s="50"/>
      <c r="AM63" s="90">
        <f>AM32*'distribuční ztráty'!AN3</f>
        <v>435.80951856339283</v>
      </c>
      <c r="AN63" s="35">
        <f t="shared" si="151"/>
        <v>966885.58953988156</v>
      </c>
      <c r="AO63" s="79">
        <f t="shared" si="152"/>
        <v>421.37794328325805</v>
      </c>
      <c r="AP63" s="42"/>
      <c r="AQ63" s="90">
        <f>AQ32*'distribuční ztráty'!AR3</f>
        <v>433.67508139373587</v>
      </c>
      <c r="AR63" s="35">
        <f t="shared" si="153"/>
        <v>976554.44543528033</v>
      </c>
      <c r="AS63" s="79">
        <f t="shared" si="154"/>
        <v>423.50732860955975</v>
      </c>
      <c r="AT63" s="14"/>
      <c r="AU63" s="90">
        <f>AU32*'distribuční ztráty'!AV3</f>
        <v>431.52391531539394</v>
      </c>
      <c r="AV63" s="35">
        <f t="shared" si="155"/>
        <v>986319.98988963314</v>
      </c>
      <c r="AW63" s="79">
        <f t="shared" si="156"/>
        <v>425.62066379101424</v>
      </c>
      <c r="AX63" s="14"/>
      <c r="AY63" s="90">
        <f>AY32*'distribuční ztráty'!AZ3</f>
        <v>429.35593916484936</v>
      </c>
      <c r="AZ63" s="35">
        <f t="shared" si="157"/>
        <v>996183.18978852953</v>
      </c>
      <c r="BA63" s="79">
        <f t="shared" si="158"/>
        <v>427.71716903188951</v>
      </c>
      <c r="BB63" s="14"/>
      <c r="BC63" s="90">
        <f>BC32*'distribuční ztráty'!BD3</f>
        <v>427.17107144216374</v>
      </c>
      <c r="BD63" s="35">
        <f t="shared" si="159"/>
        <v>1006145.0216864148</v>
      </c>
      <c r="BE63" s="79">
        <f t="shared" si="160"/>
        <v>429.79604693998493</v>
      </c>
      <c r="BF63" s="50"/>
      <c r="BG63" s="90">
        <f>BG32*'distribuční ztráty'!BH3</f>
        <v>424.96923030968952</v>
      </c>
      <c r="BH63" s="35">
        <f t="shared" si="161"/>
        <v>1016206.471903279</v>
      </c>
      <c r="BI63" s="79">
        <f t="shared" si="162"/>
        <v>431.85648220046158</v>
      </c>
      <c r="BJ63" s="42"/>
      <c r="BK63" s="90">
        <f>BK32*'distribuční ztráty'!BL3</f>
        <v>422.75033359077742</v>
      </c>
      <c r="BL63" s="35">
        <f t="shared" si="163"/>
        <v>1026368.5366223118</v>
      </c>
      <c r="BM63" s="79">
        <f t="shared" si="164"/>
        <v>433.89764124416035</v>
      </c>
      <c r="BN63" s="14"/>
      <c r="BO63" s="90">
        <f>BO32*'distribuční ztráty'!BP3</f>
        <v>420.51429876847908</v>
      </c>
      <c r="BP63" s="35">
        <f t="shared" si="165"/>
        <v>1036632.2219885349</v>
      </c>
      <c r="BQ63" s="79">
        <f t="shared" si="166"/>
        <v>435.91867191031906</v>
      </c>
      <c r="BR63" s="14"/>
      <c r="BS63" s="90">
        <f>BS32*'distribuční ztráty'!BT3</f>
        <v>418.26104298424463</v>
      </c>
      <c r="BT63" s="35">
        <f t="shared" si="167"/>
        <v>1046998.5442084202</v>
      </c>
      <c r="BU63" s="79">
        <f t="shared" si="168"/>
        <v>437.91870310359963</v>
      </c>
      <c r="BV63" s="14"/>
      <c r="BW63" s="90">
        <f>BW32*'distribuční ztráty'!BX3</f>
        <v>415.99048303661584</v>
      </c>
      <c r="BX63" s="35">
        <f t="shared" si="169"/>
        <v>1057468.5296505045</v>
      </c>
      <c r="BY63" s="79">
        <f t="shared" si="170"/>
        <v>439.89684444533333</v>
      </c>
      <c r="BZ63" s="50"/>
      <c r="CA63" s="90">
        <f>CA32*'distribuční ztráty'!CB3</f>
        <v>413.70253537991448</v>
      </c>
      <c r="CB63" s="35">
        <f t="shared" si="171"/>
        <v>1068043.2149470095</v>
      </c>
      <c r="CC63" s="79">
        <f t="shared" si="172"/>
        <v>441.85218591889281</v>
      </c>
      <c r="CD63" s="42"/>
      <c r="CE63" s="90">
        <f>CE32*'distribuční ztráty'!CF3</f>
        <v>411.39711612292552</v>
      </c>
      <c r="CF63" s="35">
        <f t="shared" si="173"/>
        <v>1078723.6470964795</v>
      </c>
      <c r="CG63" s="79">
        <f t="shared" si="174"/>
        <v>443.78379750909613</v>
      </c>
      <c r="CH63" s="14"/>
      <c r="CI63" s="90">
        <f>CI32*'distribuční ztráty'!CJ3</f>
        <v>409.07414102757622</v>
      </c>
      <c r="CJ63" s="35">
        <f t="shared" si="175"/>
        <v>1089510.8835674443</v>
      </c>
      <c r="CK63" s="79">
        <f t="shared" si="176"/>
        <v>445.69072883554787</v>
      </c>
      <c r="CL63" s="14"/>
      <c r="CM63" s="90">
        <f>CM32*'distribuční ztráty'!CN3</f>
        <v>406.73352550760973</v>
      </c>
      <c r="CN63" s="35">
        <f t="shared" si="177"/>
        <v>1100405.9924031186</v>
      </c>
      <c r="CO63" s="79">
        <f t="shared" si="178"/>
        <v>447.57200877982046</v>
      </c>
      <c r="CP63" s="14"/>
      <c r="CQ63" s="90">
        <f>CQ32*'distribuční ztráty'!CR3</f>
        <v>404.37518462725416</v>
      </c>
      <c r="CR63" s="35">
        <f t="shared" si="179"/>
        <v>1111410.0523271498</v>
      </c>
      <c r="CS63" s="79">
        <f t="shared" si="180"/>
        <v>449.42664510637741</v>
      </c>
      <c r="CT63" s="50"/>
      <c r="CU63" s="90">
        <f>CU32*'distribuční ztráty'!CV3</f>
        <v>401.9990330998869</v>
      </c>
      <c r="CV63" s="35">
        <f t="shared" si="181"/>
        <v>1122524.1528504214</v>
      </c>
      <c r="CW63" s="79">
        <f t="shared" si="182"/>
        <v>451.25362407713902</v>
      </c>
      <c r="CX63" s="42"/>
      <c r="CY63" s="90">
        <f>CY32*'distribuční ztráty'!CZ3</f>
        <v>399.60498528669387</v>
      </c>
      <c r="CZ63" s="35">
        <f t="shared" si="183"/>
        <v>1133749.3943789257</v>
      </c>
      <c r="DA63" s="79">
        <f t="shared" si="184"/>
        <v>453.05191005958869</v>
      </c>
      <c r="DB63" s="14"/>
      <c r="DC63" s="90">
        <f>DC32*'distribuční ztráty'!DD3</f>
        <v>397.19295519532369</v>
      </c>
      <c r="DD63" s="35">
        <f t="shared" si="185"/>
        <v>1145086.8883227149</v>
      </c>
      <c r="DE63" s="79">
        <f t="shared" si="186"/>
        <v>454.82044512831675</v>
      </c>
      <c r="DF63" s="14"/>
      <c r="DG63" s="90">
        <f>DG32*'distribuční ztráty'!DH3</f>
        <v>394.7628564785378</v>
      </c>
      <c r="DH63" s="35">
        <f t="shared" si="187"/>
        <v>1156537.7572059422</v>
      </c>
      <c r="DI63" s="79">
        <f t="shared" si="188"/>
        <v>456.55814865989936</v>
      </c>
      <c r="DJ63" s="14"/>
      <c r="DK63" s="90">
        <f>DK32*'distribuční ztráty'!DL3</f>
        <v>392.31460243285437</v>
      </c>
      <c r="DL63" s="35">
        <f t="shared" si="189"/>
        <v>1168103.1347780016</v>
      </c>
      <c r="DM63" s="79">
        <f t="shared" si="190"/>
        <v>458.26391692100259</v>
      </c>
      <c r="DN63" s="50"/>
      <c r="DO63" s="90">
        <f>DO32*'distribuční ztráty'!DP3</f>
        <v>389.84810599718855</v>
      </c>
      <c r="DP63" s="35">
        <f t="shared" si="191"/>
        <v>1179784.1661257816</v>
      </c>
      <c r="DQ63" s="79">
        <f t="shared" si="192"/>
        <v>459.93662264960841</v>
      </c>
      <c r="DR63" s="42"/>
      <c r="DS63" s="90">
        <f>DS32*'distribuční ztráty'!DT3</f>
        <v>387.36327975148686</v>
      </c>
      <c r="DT63" s="35">
        <f t="shared" si="193"/>
        <v>1191582.0077870395</v>
      </c>
      <c r="DU63" s="79">
        <f t="shared" si="194"/>
        <v>461.57511462924941</v>
      </c>
      <c r="DV63" s="14"/>
      <c r="DW63" s="90">
        <f>DW32*'distribuční ztráty'!DX3</f>
        <v>384.860035915357</v>
      </c>
      <c r="DX63" s="35">
        <f t="shared" si="195"/>
        <v>1203497.82786491</v>
      </c>
      <c r="DY63" s="79">
        <f t="shared" si="196"/>
        <v>463.1782172561434</v>
      </c>
      <c r="DZ63" s="14"/>
      <c r="EA63" s="90">
        <f>EA32*'distribuční ztráty'!EB3</f>
        <v>382.33828634669254</v>
      </c>
      <c r="EB63" s="35">
        <f t="shared" si="197"/>
        <v>1215532.806143559</v>
      </c>
      <c r="EC63" s="79">
        <f t="shared" si="198"/>
        <v>464.7447300991148</v>
      </c>
      <c r="ED63" s="14"/>
      <c r="EE63" s="90">
        <f>EE32*'distribuční ztráty'!EF3</f>
        <v>379.79794254029292</v>
      </c>
      <c r="EF63" s="35">
        <f t="shared" si="199"/>
        <v>1227688.1342049947</v>
      </c>
      <c r="EG63" s="79">
        <f t="shared" si="200"/>
        <v>466.273427452188</v>
      </c>
      <c r="EH63" s="50"/>
      <c r="EI63" s="90">
        <f>EI32*'distribuční ztráty'!EJ3</f>
        <v>377.23891562647805</v>
      </c>
      <c r="EJ63" s="35">
        <f t="shared" si="201"/>
        <v>1239965.0155470446</v>
      </c>
      <c r="EK63" s="79">
        <f t="shared" si="202"/>
        <v>467.76305787973604</v>
      </c>
      <c r="EL63" s="26"/>
    </row>
    <row r="64" spans="1:142" x14ac:dyDescent="0.35">
      <c r="A64" s="6">
        <v>4</v>
      </c>
      <c r="B64" s="3" t="s">
        <v>1</v>
      </c>
      <c r="C64" s="89">
        <f>C19</f>
        <v>23185.015010273666</v>
      </c>
      <c r="D64" s="15">
        <f t="shared" ref="D64:D72" si="203">1000000*E64/C64</f>
        <v>556110.93056103855</v>
      </c>
      <c r="E64" s="80">
        <f>E19</f>
        <v>12893.440272434935</v>
      </c>
      <c r="F64" s="44"/>
      <c r="G64" s="89">
        <f>G19</f>
        <v>23016.348257359812</v>
      </c>
      <c r="H64" s="15">
        <f>1000000*I64/G64</f>
        <v>569575.44284667959</v>
      </c>
      <c r="I64" s="80">
        <f>I19</f>
        <v>13109.546751399117</v>
      </c>
      <c r="J64" s="44"/>
      <c r="K64" s="89">
        <f>K19</f>
        <v>22994.656513550122</v>
      </c>
      <c r="L64" s="15">
        <f>1000000*M64/K64</f>
        <v>577661.47972589778</v>
      </c>
      <c r="M64" s="80">
        <f>M19</f>
        <v>13283.127307406117</v>
      </c>
      <c r="N64" s="16"/>
      <c r="O64" s="89">
        <f>O19</f>
        <v>22994.355545354942</v>
      </c>
      <c r="P64" s="15">
        <f>1000000*Q64/O64</f>
        <v>585817.37708084076</v>
      </c>
      <c r="Q64" s="80">
        <f>Q19</f>
        <v>13470.493053244118</v>
      </c>
      <c r="R64" s="51"/>
      <c r="S64" s="89">
        <f>S19</f>
        <v>22920.207291029095</v>
      </c>
      <c r="T64" s="15">
        <f>1000000*U64/S64</f>
        <v>593794.35338038416</v>
      </c>
      <c r="U64" s="80">
        <f>U19</f>
        <v>13609.889667720987</v>
      </c>
      <c r="V64" s="44"/>
      <c r="W64" s="323">
        <f>W19</f>
        <v>22719.903119150556</v>
      </c>
      <c r="X64" s="318">
        <f>1000000*Y64/W64</f>
        <v>602712.95746600011</v>
      </c>
      <c r="Y64" s="318">
        <f>Y19</f>
        <v>13693.580002284232</v>
      </c>
      <c r="Z64" s="16"/>
      <c r="AA64" s="89">
        <f>AA19</f>
        <v>22538.039729019394</v>
      </c>
      <c r="AB64" s="15">
        <f>1000000*AC64/AA64</f>
        <v>611766.03392341326</v>
      </c>
      <c r="AC64" s="80">
        <f>AC19</f>
        <v>13788.007177430512</v>
      </c>
      <c r="AD64" s="16"/>
      <c r="AE64" s="89">
        <f>AE19</f>
        <v>22444.265118220093</v>
      </c>
      <c r="AF64" s="15">
        <f>1000000*AG64/AE64</f>
        <v>620709.54773469048</v>
      </c>
      <c r="AG64" s="80">
        <f>AG19</f>
        <v>13931.369650767883</v>
      </c>
      <c r="AH64" s="16"/>
      <c r="AI64" s="89">
        <f>AI19</f>
        <v>22349.97202738974</v>
      </c>
      <c r="AJ64" s="15">
        <f>1000000*AK64/AI64</f>
        <v>629842.82966985879</v>
      </c>
      <c r="AK64" s="80">
        <f>AK19</f>
        <v>14076.969624773345</v>
      </c>
      <c r="AL64" s="51"/>
      <c r="AM64" s="89">
        <f>AM19</f>
        <v>23319.260661983</v>
      </c>
      <c r="AN64" s="15">
        <f>1000000*AO64/AM64</f>
        <v>637524.11513291509</v>
      </c>
      <c r="AO64" s="80">
        <f>AO19</f>
        <v>14866.59101908451</v>
      </c>
      <c r="AP64" s="44"/>
      <c r="AQ64" s="89">
        <f>AQ19</f>
        <v>23242.037090735023</v>
      </c>
      <c r="AR64" s="15">
        <f>1000000*AS64/AQ64</f>
        <v>645174.99561786675</v>
      </c>
      <c r="AS64" s="80">
        <f>AS19</f>
        <v>14995.181178165263</v>
      </c>
      <c r="AT64" s="16"/>
      <c r="AU64" s="89">
        <f>AU19</f>
        <v>23160.218376190056</v>
      </c>
      <c r="AV64" s="15">
        <f>1000000*AW64/AU64</f>
        <v>652992.56002666347</v>
      </c>
      <c r="AW64" s="80">
        <f>AW19</f>
        <v>15123.450288244921</v>
      </c>
      <c r="AX64" s="16"/>
      <c r="AY64" s="89">
        <f>AY19</f>
        <v>23077.368139792394</v>
      </c>
      <c r="AZ64" s="15">
        <f>1000000*BA64/AY64</f>
        <v>660923.26082919515</v>
      </c>
      <c r="BA64" s="80">
        <f>BA19</f>
        <v>15252.369402307366</v>
      </c>
      <c r="BB64" s="16"/>
      <c r="BC64" s="89">
        <f>BC19</f>
        <v>22993.469855432053</v>
      </c>
      <c r="BD64" s="15">
        <f>1000000*BE64/BC64</f>
        <v>668969.45742516557</v>
      </c>
      <c r="BE64" s="80">
        <f>BE19</f>
        <v>15381.929053510281</v>
      </c>
      <c r="BF64" s="51"/>
      <c r="BG64" s="89">
        <f>BG19</f>
        <v>23003.987685976033</v>
      </c>
      <c r="BH64" s="15">
        <f>1000000*BI64/BG64</f>
        <v>676930.02935781784</v>
      </c>
      <c r="BI64" s="80">
        <f>BI19</f>
        <v>15572.090059614635</v>
      </c>
      <c r="BJ64" s="44"/>
      <c r="BK64" s="89">
        <f>BK19</f>
        <v>22929.631500965417</v>
      </c>
      <c r="BL64" s="15">
        <f>1000000*BM64/BK64</f>
        <v>685147.11221619626</v>
      </c>
      <c r="BM64" s="80">
        <f>BM19</f>
        <v>15710.170807067982</v>
      </c>
      <c r="BN64" s="16"/>
      <c r="BO64" s="89">
        <f>BO19</f>
        <v>22854.39525674926</v>
      </c>
      <c r="BP64" s="15">
        <f>1000000*BQ64/BO64</f>
        <v>693481.09749958431</v>
      </c>
      <c r="BQ64" s="80">
        <f>BQ19</f>
        <v>15849.091105339769</v>
      </c>
      <c r="BR64" s="16"/>
      <c r="BS64" s="89">
        <f>BS19</f>
        <v>22778.403688342605</v>
      </c>
      <c r="BT64" s="15">
        <f>1000000*BU64/BS64</f>
        <v>701932.59169044171</v>
      </c>
      <c r="BU64" s="80">
        <f>BU19</f>
        <v>15988.903935529443</v>
      </c>
      <c r="BV64" s="16"/>
      <c r="BW64" s="89">
        <f>BW19</f>
        <v>22701.648032287711</v>
      </c>
      <c r="BX64" s="15">
        <f>1000000*BY64/BW64</f>
        <v>710503.81100346404</v>
      </c>
      <c r="BY64" s="80">
        <f>BY19</f>
        <v>16129.607442999708</v>
      </c>
      <c r="BZ64" s="51"/>
      <c r="CA64" s="89">
        <f>CA19</f>
        <v>22624.252362161398</v>
      </c>
      <c r="CB64" s="15">
        <f>1000000*CC64/CA64</f>
        <v>719195.32955355826</v>
      </c>
      <c r="CC64" s="80">
        <f>CC19</f>
        <v>16271.256633507535</v>
      </c>
      <c r="CD64" s="44"/>
      <c r="CE64" s="89">
        <f>CE19</f>
        <v>22554.10358363617</v>
      </c>
      <c r="CF64" s="15">
        <f>1000000*CG64/CE64</f>
        <v>727987.90818364453</v>
      </c>
      <c r="CG64" s="80">
        <f>CG19</f>
        <v>16419.114688808535</v>
      </c>
      <c r="CH64" s="16"/>
      <c r="CI64" s="89">
        <f>CI19</f>
        <v>22482.803864157959</v>
      </c>
      <c r="CJ64" s="15">
        <f>1000000*CK64/CI64</f>
        <v>736910.12167421228</v>
      </c>
      <c r="CK64" s="80">
        <f>CK19</f>
        <v>16567.805731114091</v>
      </c>
      <c r="CL64" s="16"/>
      <c r="CM64" s="89">
        <f>CM19</f>
        <v>22410.066319420137</v>
      </c>
      <c r="CN64" s="15">
        <f>1000000*CO64/CM64</f>
        <v>745968.35981596401</v>
      </c>
      <c r="CO64" s="80">
        <f>CO19</f>
        <v>16717.200415664818</v>
      </c>
      <c r="CP64" s="16"/>
      <c r="CQ64" s="89">
        <f>CQ19</f>
        <v>22335.992304222917</v>
      </c>
      <c r="CR64" s="15">
        <f>1000000*CS64/CQ64</f>
        <v>755164.02473248309</v>
      </c>
      <c r="CS64" s="80">
        <f>CS19</f>
        <v>16867.337844850746</v>
      </c>
      <c r="CT64" s="51"/>
      <c r="CU64" s="89">
        <f>CU19</f>
        <v>22260.124058680281</v>
      </c>
      <c r="CV64" s="15">
        <f>1000000*CW64/CU64</f>
        <v>764505.0397425273</v>
      </c>
      <c r="CW64" s="80">
        <f>CW19</f>
        <v>17017.977028154957</v>
      </c>
      <c r="CX64" s="44"/>
      <c r="CY64" s="89">
        <f>CY19</f>
        <v>22165.467399373716</v>
      </c>
      <c r="CZ64" s="15">
        <f>1000000*DA64/CY64</f>
        <v>774113.76800652791</v>
      </c>
      <c r="DA64" s="80">
        <f>DA19</f>
        <v>17158.593488155042</v>
      </c>
      <c r="DB64" s="16"/>
      <c r="DC64" s="89">
        <f>DC19</f>
        <v>22069.726865928977</v>
      </c>
      <c r="DD64" s="15">
        <f>1000000*DE64/DC64</f>
        <v>783871.64827977389</v>
      </c>
      <c r="DE64" s="80">
        <f>DE19</f>
        <v>17299.833175480155</v>
      </c>
      <c r="DF64" s="16"/>
      <c r="DG64" s="89">
        <f>DG19</f>
        <v>21973.066428575374</v>
      </c>
      <c r="DH64" s="15">
        <f>1000000*DI64/DG64</f>
        <v>793779.3681373999</v>
      </c>
      <c r="DI64" s="80">
        <f>DI19</f>
        <v>17441.766785715674</v>
      </c>
      <c r="DJ64" s="16"/>
      <c r="DK64" s="89">
        <f>DK19</f>
        <v>21875.590021284148</v>
      </c>
      <c r="DL64" s="15">
        <f>1000000*DM64/DK64</f>
        <v>803838.4146092427</v>
      </c>
      <c r="DM64" s="80">
        <f>DM19</f>
        <v>17584.439601350819</v>
      </c>
      <c r="DN64" s="51"/>
      <c r="DO64" s="89">
        <f>DO19</f>
        <v>21777.346138207355</v>
      </c>
      <c r="DP64" s="15">
        <f>1000000*DQ64/DO64</f>
        <v>814051.08823068079</v>
      </c>
      <c r="DQ64" s="80">
        <f>DQ19</f>
        <v>17727.872322583913</v>
      </c>
      <c r="DR64" s="44"/>
      <c r="DS64" s="89">
        <f>DS19</f>
        <v>21696.833851790911</v>
      </c>
      <c r="DT64" s="15">
        <f>1000000*DU64/DS64</f>
        <v>824275.92155669187</v>
      </c>
      <c r="DU64" s="80">
        <f>DU19</f>
        <v>17884.177718047384</v>
      </c>
      <c r="DV64" s="16"/>
      <c r="DW64" s="89">
        <f>DW19</f>
        <v>21615.405435959678</v>
      </c>
      <c r="DX64" s="15">
        <f>1000000*DY64/DW64</f>
        <v>834655.14425705525</v>
      </c>
      <c r="DY64" s="80">
        <f>DY19</f>
        <v>18041.40934232566</v>
      </c>
      <c r="DZ64" s="16"/>
      <c r="EA64" s="89">
        <f>EA19</f>
        <v>21533.23982602363</v>
      </c>
      <c r="EB64" s="15">
        <f>1000000*EC64/EA64</f>
        <v>845188.84822353174</v>
      </c>
      <c r="EC64" s="80">
        <f>EC19</f>
        <v>18199.654167077995</v>
      </c>
      <c r="ED64" s="16"/>
      <c r="EE64" s="89">
        <f>EE19</f>
        <v>21450.459941708858</v>
      </c>
      <c r="EF64" s="15">
        <f>1000000*EG64/EE64</f>
        <v>855877.90974553127</v>
      </c>
      <c r="EG64" s="80">
        <f>EG19</f>
        <v>18358.974817990027</v>
      </c>
      <c r="EH64" s="51"/>
      <c r="EI64" s="89">
        <f>EI19</f>
        <v>21416.118213143171</v>
      </c>
      <c r="EJ64" s="15">
        <f>1000000*EK64/EI64</f>
        <v>865598.52036507847</v>
      </c>
      <c r="EK64" s="80">
        <f>EK19</f>
        <v>18537.760237260336</v>
      </c>
      <c r="EL64" s="27"/>
    </row>
    <row r="65" spans="1:142" x14ac:dyDescent="0.35">
      <c r="A65" s="7" t="s">
        <v>83</v>
      </c>
      <c r="B65" s="4" t="s">
        <v>109</v>
      </c>
      <c r="C65" s="88">
        <f>C19*0.08</f>
        <v>1854.8012008218934</v>
      </c>
      <c r="D65" s="13">
        <f t="shared" si="203"/>
        <v>556110.93056103855</v>
      </c>
      <c r="E65" s="79">
        <f>E19*0.08</f>
        <v>1031.4752217947948</v>
      </c>
      <c r="F65" s="42"/>
      <c r="G65" s="41">
        <f>G19*0.08</f>
        <v>1841.3078605887849</v>
      </c>
      <c r="H65" s="13">
        <f t="shared" ref="H65:H72" si="204">1000000*I65/G65</f>
        <v>569575.44284667959</v>
      </c>
      <c r="I65" s="79">
        <f>I19*0.08</f>
        <v>1048.7637401119293</v>
      </c>
      <c r="J65" s="14"/>
      <c r="K65" s="41">
        <f>K19*0.08</f>
        <v>1839.5725210840098</v>
      </c>
      <c r="L65" s="13">
        <f t="shared" ref="L65:L72" si="205">1000000*M65/K65</f>
        <v>577661.47972589778</v>
      </c>
      <c r="M65" s="79">
        <f>M19*0.08</f>
        <v>1062.6501845924895</v>
      </c>
      <c r="N65" s="14"/>
      <c r="O65" s="41">
        <f>O19*0.08</f>
        <v>1839.5484436283953</v>
      </c>
      <c r="P65" s="13">
        <f t="shared" ref="P65:P72" si="206">1000000*Q65/O65</f>
        <v>585817.37708084076</v>
      </c>
      <c r="Q65" s="79">
        <f>Q19*0.08</f>
        <v>1077.6394442595295</v>
      </c>
      <c r="R65" s="50"/>
      <c r="S65" s="41">
        <f>S19*0.08</f>
        <v>1833.6165832823276</v>
      </c>
      <c r="T65" s="13">
        <f t="shared" ref="T65:T72" si="207">1000000*U65/S65</f>
        <v>593794.35338038404</v>
      </c>
      <c r="U65" s="79">
        <f>U19*0.08</f>
        <v>1088.7911734176789</v>
      </c>
      <c r="V65" s="42"/>
      <c r="W65" s="314">
        <f>W19*0.08</f>
        <v>1817.5922495320447</v>
      </c>
      <c r="X65" s="197">
        <f t="shared" ref="X65:X72" si="208">1000000*Y65/W65</f>
        <v>602712.95746599999</v>
      </c>
      <c r="Y65" s="197">
        <f>Y19*0.08</f>
        <v>1095.4864001827386</v>
      </c>
      <c r="Z65" s="14"/>
      <c r="AA65" s="41">
        <f>AA19*0.08</f>
        <v>1803.0431783215515</v>
      </c>
      <c r="AB65" s="13">
        <f t="shared" ref="AB65:AB72" si="209">1000000*AC65/AA65</f>
        <v>611766.03392341326</v>
      </c>
      <c r="AC65" s="79">
        <f>AC19*0.08</f>
        <v>1103.040574194441</v>
      </c>
      <c r="AD65" s="14"/>
      <c r="AE65" s="41">
        <f>AE19*0.08</f>
        <v>1795.5412094576075</v>
      </c>
      <c r="AF65" s="13">
        <f t="shared" ref="AF65:AF72" si="210">1000000*AG65/AE65</f>
        <v>620709.54773469048</v>
      </c>
      <c r="AG65" s="79">
        <f>AG19*0.08</f>
        <v>1114.5095720614306</v>
      </c>
      <c r="AH65" s="14"/>
      <c r="AI65" s="41">
        <f>AI19*0.08</f>
        <v>1787.9977621911792</v>
      </c>
      <c r="AJ65" s="13">
        <f t="shared" ref="AJ65:AJ72" si="211">1000000*AK65/AI65</f>
        <v>629842.82966985879</v>
      </c>
      <c r="AK65" s="79">
        <f>AK19*0.08</f>
        <v>1126.1575699818675</v>
      </c>
      <c r="AL65" s="50"/>
      <c r="AM65" s="41">
        <f>AM19*0.08</f>
        <v>1865.54085295864</v>
      </c>
      <c r="AN65" s="13">
        <f t="shared" ref="AN65:AN72" si="212">1000000*AO65/AM65</f>
        <v>637524.11513291521</v>
      </c>
      <c r="AO65" s="79">
        <f>AO19*0.08</f>
        <v>1189.3272815267608</v>
      </c>
      <c r="AP65" s="42"/>
      <c r="AQ65" s="41">
        <f>AQ19*0.08</f>
        <v>1859.3629672588017</v>
      </c>
      <c r="AR65" s="13">
        <f t="shared" ref="AR65:AR72" si="213">1000000*AS65/AQ65</f>
        <v>645174.99561786675</v>
      </c>
      <c r="AS65" s="79">
        <f>AS19*0.08</f>
        <v>1199.614494253221</v>
      </c>
      <c r="AT65" s="14"/>
      <c r="AU65" s="41">
        <f>AU19*0.08</f>
        <v>1852.8174700952045</v>
      </c>
      <c r="AV65" s="13">
        <f t="shared" ref="AV65:AV72" si="214">1000000*AW65/AU65</f>
        <v>652992.56002666347</v>
      </c>
      <c r="AW65" s="79">
        <f>AW19*0.08</f>
        <v>1209.8760230595938</v>
      </c>
      <c r="AX65" s="14"/>
      <c r="AY65" s="41">
        <f>AY19*0.08</f>
        <v>1846.1894511833916</v>
      </c>
      <c r="AZ65" s="13">
        <f t="shared" ref="AZ65:AZ72" si="215">1000000*BA65/AY65</f>
        <v>660923.26082919515</v>
      </c>
      <c r="BA65" s="79">
        <f>BA19*0.08</f>
        <v>1220.1895521845893</v>
      </c>
      <c r="BB65" s="14"/>
      <c r="BC65" s="41">
        <f>BC19*0.08</f>
        <v>1839.4775884345643</v>
      </c>
      <c r="BD65" s="13">
        <f t="shared" ref="BD65:BD72" si="216">1000000*BE65/BC65</f>
        <v>668969.45742516557</v>
      </c>
      <c r="BE65" s="79">
        <f>BE19*0.08</f>
        <v>1230.5543242808226</v>
      </c>
      <c r="BF65" s="50"/>
      <c r="BG65" s="41">
        <f>BG19*0.08</f>
        <v>1840.3190148780827</v>
      </c>
      <c r="BH65" s="13">
        <f t="shared" ref="BH65:BH72" si="217">1000000*BI65/BG65</f>
        <v>676930.02935781772</v>
      </c>
      <c r="BI65" s="79">
        <f>BI19*0.08</f>
        <v>1245.7672047691708</v>
      </c>
      <c r="BJ65" s="42"/>
      <c r="BK65" s="41">
        <f>BK19*0.08</f>
        <v>1834.3705200772333</v>
      </c>
      <c r="BL65" s="13">
        <f t="shared" ref="BL65:BL72" si="218">1000000*BM65/BK65</f>
        <v>685147.11221619626</v>
      </c>
      <c r="BM65" s="79">
        <f>BM19*0.08</f>
        <v>1256.8136645654386</v>
      </c>
      <c r="BN65" s="14"/>
      <c r="BO65" s="41">
        <f>BO19*0.08</f>
        <v>1828.3516205399408</v>
      </c>
      <c r="BP65" s="13">
        <f t="shared" ref="BP65:BP72" si="219">1000000*BQ65/BO65</f>
        <v>693481.0974995842</v>
      </c>
      <c r="BQ65" s="79">
        <f>BQ19*0.08</f>
        <v>1267.9272884271816</v>
      </c>
      <c r="BR65" s="14"/>
      <c r="BS65" s="41">
        <f>BS19*0.08</f>
        <v>1822.2722950674085</v>
      </c>
      <c r="BT65" s="13">
        <f t="shared" ref="BT65:BT72" si="220">1000000*BU65/BS65</f>
        <v>701932.59169044171</v>
      </c>
      <c r="BU65" s="79">
        <f>BU19*0.08</f>
        <v>1279.1123148423555</v>
      </c>
      <c r="BV65" s="14"/>
      <c r="BW65" s="41">
        <f>BW19*0.08</f>
        <v>1816.1318425830168</v>
      </c>
      <c r="BX65" s="13">
        <f t="shared" ref="BX65:BX72" si="221">1000000*BY65/BW65</f>
        <v>710503.81100346404</v>
      </c>
      <c r="BY65" s="79">
        <f>BY19*0.08</f>
        <v>1290.3685954399766</v>
      </c>
      <c r="BZ65" s="50"/>
      <c r="CA65" s="41">
        <f>CA19*0.08</f>
        <v>1809.940188972912</v>
      </c>
      <c r="CB65" s="13">
        <f t="shared" ref="CB65:CB72" si="222">1000000*CC65/CA65</f>
        <v>719195.32955355826</v>
      </c>
      <c r="CC65" s="79">
        <f>CC19*0.08</f>
        <v>1301.7005306806029</v>
      </c>
      <c r="CD65" s="42"/>
      <c r="CE65" s="41">
        <f>CE19*0.08</f>
        <v>1804.3282866908937</v>
      </c>
      <c r="CF65" s="13">
        <f t="shared" ref="CF65:CF72" si="223">1000000*CG65/CE65</f>
        <v>727987.90818364441</v>
      </c>
      <c r="CG65" s="79">
        <f>CG19*0.08</f>
        <v>1313.5291751046827</v>
      </c>
      <c r="CH65" s="14"/>
      <c r="CI65" s="41">
        <f>CI19*0.08</f>
        <v>1798.6243091326367</v>
      </c>
      <c r="CJ65" s="13">
        <f t="shared" ref="CJ65:CJ72" si="224">1000000*CK65/CI65</f>
        <v>736910.12167421239</v>
      </c>
      <c r="CK65" s="79">
        <f>CK19*0.08</f>
        <v>1325.4244584891273</v>
      </c>
      <c r="CL65" s="14"/>
      <c r="CM65" s="41">
        <f>CM19*0.08</f>
        <v>1792.8053055536111</v>
      </c>
      <c r="CN65" s="13">
        <f t="shared" ref="CN65:CN72" si="225">1000000*CO65/CM65</f>
        <v>745968.35981596389</v>
      </c>
      <c r="CO65" s="79">
        <f>CO19*0.08</f>
        <v>1337.3760332531854</v>
      </c>
      <c r="CP65" s="14"/>
      <c r="CQ65" s="41">
        <f>CQ19*0.08</f>
        <v>1786.8793843378335</v>
      </c>
      <c r="CR65" s="13">
        <f t="shared" ref="CR65:CR72" si="226">1000000*CS65/CQ65</f>
        <v>755164.02473248297</v>
      </c>
      <c r="CS65" s="79">
        <f>CS19*0.08</f>
        <v>1349.3870275880597</v>
      </c>
      <c r="CT65" s="50"/>
      <c r="CU65" s="41">
        <f>CU19*0.08</f>
        <v>1780.8099246944225</v>
      </c>
      <c r="CV65" s="13">
        <f t="shared" ref="CV65:CV72" si="227">1000000*CW65/CU65</f>
        <v>764505.0397425273</v>
      </c>
      <c r="CW65" s="79">
        <f>CW19*0.08</f>
        <v>1361.4381622523965</v>
      </c>
      <c r="CX65" s="42"/>
      <c r="CY65" s="41">
        <f>CY19*0.08</f>
        <v>1773.2373919498973</v>
      </c>
      <c r="CZ65" s="13">
        <f t="shared" ref="CZ65:CZ72" si="228">1000000*DA65/CY65</f>
        <v>774113.76800652791</v>
      </c>
      <c r="DA65" s="79">
        <f>DA19*0.08</f>
        <v>1372.6874790524034</v>
      </c>
      <c r="DB65" s="14"/>
      <c r="DC65" s="41">
        <f>DC19*0.08</f>
        <v>1765.5781492743181</v>
      </c>
      <c r="DD65" s="13">
        <f t="shared" ref="DD65:DD72" si="229">1000000*DE65/DC65</f>
        <v>783871.64827977389</v>
      </c>
      <c r="DE65" s="79">
        <f>DE19*0.08</f>
        <v>1383.9866540384123</v>
      </c>
      <c r="DF65" s="14"/>
      <c r="DG65" s="41">
        <f>DG19*0.08</f>
        <v>1757.8453142860299</v>
      </c>
      <c r="DH65" s="13">
        <f t="shared" ref="DH65:DH72" si="230">1000000*DI65/DG65</f>
        <v>793779.36813740002</v>
      </c>
      <c r="DI65" s="79">
        <f>DI19*0.08</f>
        <v>1395.3413428572539</v>
      </c>
      <c r="DJ65" s="14"/>
      <c r="DK65" s="41">
        <f>DK19*0.08</f>
        <v>1750.0472017027319</v>
      </c>
      <c r="DL65" s="13">
        <f t="shared" ref="DL65:DL72" si="231">1000000*DM65/DK65</f>
        <v>803838.4146092427</v>
      </c>
      <c r="DM65" s="79">
        <f>DM19*0.08</f>
        <v>1406.7551681080656</v>
      </c>
      <c r="DN65" s="50"/>
      <c r="DO65" s="41">
        <f>DO19*0.08</f>
        <v>1742.1876910565884</v>
      </c>
      <c r="DP65" s="13">
        <f t="shared" ref="DP65:DP72" si="232">1000000*DQ65/DO65</f>
        <v>814051.08823068091</v>
      </c>
      <c r="DQ65" s="79">
        <f>DQ19*0.08</f>
        <v>1418.2297858067132</v>
      </c>
      <c r="DR65" s="42"/>
      <c r="DS65" s="41">
        <f>DS19*0.08</f>
        <v>1735.7467081432728</v>
      </c>
      <c r="DT65" s="13">
        <f t="shared" ref="DT65:DT72" si="233">1000000*DU65/DS65</f>
        <v>824275.92155669199</v>
      </c>
      <c r="DU65" s="79">
        <f>DU19*0.08</f>
        <v>1430.7342174437906</v>
      </c>
      <c r="DV65" s="14"/>
      <c r="DW65" s="41">
        <f>DW19*0.08</f>
        <v>1729.2324348767743</v>
      </c>
      <c r="DX65" s="13">
        <f t="shared" ref="DX65:DX72" si="234">1000000*DY65/DW65</f>
        <v>834655.14425705525</v>
      </c>
      <c r="DY65" s="79">
        <f>DY19*0.08</f>
        <v>1443.3127473860529</v>
      </c>
      <c r="DZ65" s="14"/>
      <c r="EA65" s="41">
        <f>EA19*0.08</f>
        <v>1722.6591860818903</v>
      </c>
      <c r="EB65" s="13">
        <f t="shared" ref="EB65:EB72" si="235">1000000*EC65/EA65</f>
        <v>845188.84822353174</v>
      </c>
      <c r="EC65" s="79">
        <f>EC19*0.08</f>
        <v>1455.9723333662396</v>
      </c>
      <c r="ED65" s="14"/>
      <c r="EE65" s="41">
        <f>EE19*0.08</f>
        <v>1716.0367953367086</v>
      </c>
      <c r="EF65" s="13">
        <f t="shared" ref="EF65:EF72" si="236">1000000*EG65/EE65</f>
        <v>855877.90974553139</v>
      </c>
      <c r="EG65" s="79">
        <f>EG19*0.08</f>
        <v>1468.7179854392023</v>
      </c>
      <c r="EH65" s="50"/>
      <c r="EI65" s="41">
        <f>EI19*0.08</f>
        <v>1713.2894570514536</v>
      </c>
      <c r="EJ65" s="13">
        <f t="shared" ref="EJ65:EJ72" si="237">1000000*EK65/EI65</f>
        <v>865598.52036507858</v>
      </c>
      <c r="EK65" s="79">
        <f>EK19*0.08</f>
        <v>1483.020818980827</v>
      </c>
      <c r="EL65" s="26"/>
    </row>
    <row r="66" spans="1:142" x14ac:dyDescent="0.35">
      <c r="A66" s="7" t="s">
        <v>84</v>
      </c>
      <c r="B66" s="4" t="s">
        <v>110</v>
      </c>
      <c r="C66" s="88">
        <f>C19*0.21</f>
        <v>4868.8531521574696</v>
      </c>
      <c r="D66" s="13">
        <f t="shared" si="203"/>
        <v>556110.93056103855</v>
      </c>
      <c r="E66" s="79">
        <f>E19*0.21</f>
        <v>2707.622457211336</v>
      </c>
      <c r="F66" s="42"/>
      <c r="G66" s="41">
        <f>G19*0.21</f>
        <v>4833.4331340455601</v>
      </c>
      <c r="H66" s="13">
        <f t="shared" si="204"/>
        <v>569575.44284667959</v>
      </c>
      <c r="I66" s="79">
        <f>I19*0.21</f>
        <v>2753.0048177938143</v>
      </c>
      <c r="J66" s="14"/>
      <c r="K66" s="41">
        <f>K19*0.21</f>
        <v>4828.8778678455255</v>
      </c>
      <c r="L66" s="13">
        <f t="shared" si="205"/>
        <v>577661.47972589778</v>
      </c>
      <c r="M66" s="79">
        <f>M19*0.21</f>
        <v>2789.4567345552846</v>
      </c>
      <c r="N66" s="14"/>
      <c r="O66" s="41">
        <f>O19*0.21</f>
        <v>4828.8146645245379</v>
      </c>
      <c r="P66" s="13">
        <f t="shared" si="206"/>
        <v>585817.37708084076</v>
      </c>
      <c r="Q66" s="79">
        <f>Q19*0.21</f>
        <v>2828.8035411812648</v>
      </c>
      <c r="R66" s="50"/>
      <c r="S66" s="41">
        <f>S19*0.21</f>
        <v>4813.2435311161098</v>
      </c>
      <c r="T66" s="13">
        <f t="shared" si="207"/>
        <v>593794.35338038404</v>
      </c>
      <c r="U66" s="79">
        <f>U19*0.21</f>
        <v>2858.0768302214069</v>
      </c>
      <c r="V66" s="42"/>
      <c r="W66" s="314">
        <f>W19*0.21</f>
        <v>4771.1796550216168</v>
      </c>
      <c r="X66" s="197">
        <f t="shared" si="208"/>
        <v>602712.95746600011</v>
      </c>
      <c r="Y66" s="197">
        <f>Y19*0.21</f>
        <v>2875.6518004796885</v>
      </c>
      <c r="Z66" s="14"/>
      <c r="AA66" s="41">
        <f>AA19*0.21</f>
        <v>4732.9883430940727</v>
      </c>
      <c r="AB66" s="13">
        <f t="shared" si="209"/>
        <v>611766.03392341314</v>
      </c>
      <c r="AC66" s="79">
        <f>AC19*0.21</f>
        <v>2895.4815072604074</v>
      </c>
      <c r="AD66" s="14"/>
      <c r="AE66" s="41">
        <f>AE19*0.21</f>
        <v>4713.2956748262195</v>
      </c>
      <c r="AF66" s="13">
        <f t="shared" si="210"/>
        <v>620709.54773469048</v>
      </c>
      <c r="AG66" s="79">
        <f>AG19*0.21</f>
        <v>2925.5876266612554</v>
      </c>
      <c r="AH66" s="14"/>
      <c r="AI66" s="41">
        <f>AI19*0.21</f>
        <v>4693.4941257518449</v>
      </c>
      <c r="AJ66" s="13">
        <f t="shared" si="211"/>
        <v>629842.82966985879</v>
      </c>
      <c r="AK66" s="79">
        <f>AK19*0.21</f>
        <v>2956.1636212024023</v>
      </c>
      <c r="AL66" s="50"/>
      <c r="AM66" s="41">
        <f>AM19*0.21</f>
        <v>4897.04473901643</v>
      </c>
      <c r="AN66" s="13">
        <f t="shared" si="212"/>
        <v>637524.11513291521</v>
      </c>
      <c r="AO66" s="79">
        <f>AO19*0.21</f>
        <v>3121.9841140077469</v>
      </c>
      <c r="AP66" s="42"/>
      <c r="AQ66" s="41">
        <f>AQ19*0.21</f>
        <v>4880.827789054355</v>
      </c>
      <c r="AR66" s="13">
        <f t="shared" si="213"/>
        <v>645174.99561786663</v>
      </c>
      <c r="AS66" s="79">
        <f>AS19*0.21</f>
        <v>3148.9880474147053</v>
      </c>
      <c r="AT66" s="14"/>
      <c r="AU66" s="41">
        <f>AU19*0.21</f>
        <v>4863.645858999912</v>
      </c>
      <c r="AV66" s="13">
        <f t="shared" si="214"/>
        <v>652992.56002666359</v>
      </c>
      <c r="AW66" s="79">
        <f>AW19*0.21</f>
        <v>3175.9245605314336</v>
      </c>
      <c r="AX66" s="14"/>
      <c r="AY66" s="41">
        <f>AY19*0.21</f>
        <v>4846.2473093564022</v>
      </c>
      <c r="AZ66" s="13">
        <f t="shared" si="215"/>
        <v>660923.26082919515</v>
      </c>
      <c r="BA66" s="79">
        <f>BA19*0.21</f>
        <v>3202.9975744845465</v>
      </c>
      <c r="BB66" s="14"/>
      <c r="BC66" s="41">
        <f>BC19*0.21</f>
        <v>4828.6286696407305</v>
      </c>
      <c r="BD66" s="13">
        <f t="shared" si="216"/>
        <v>668969.45742516557</v>
      </c>
      <c r="BE66" s="79">
        <f>BE19*0.21</f>
        <v>3230.2051012371589</v>
      </c>
      <c r="BF66" s="50"/>
      <c r="BG66" s="41">
        <f>BG19*0.21</f>
        <v>4830.8374140549668</v>
      </c>
      <c r="BH66" s="13">
        <f t="shared" si="217"/>
        <v>676930.02935781772</v>
      </c>
      <c r="BI66" s="79">
        <f>BI19*0.21</f>
        <v>3270.1389125190731</v>
      </c>
      <c r="BJ66" s="42"/>
      <c r="BK66" s="41">
        <f>BK19*0.21</f>
        <v>4815.2226152027379</v>
      </c>
      <c r="BL66" s="13">
        <f t="shared" si="218"/>
        <v>685147.11221619626</v>
      </c>
      <c r="BM66" s="79">
        <f>BM19*0.21</f>
        <v>3299.1358694842761</v>
      </c>
      <c r="BN66" s="14"/>
      <c r="BO66" s="41">
        <f>BO19*0.21</f>
        <v>4799.4230039173444</v>
      </c>
      <c r="BP66" s="13">
        <f t="shared" si="219"/>
        <v>693481.0974995842</v>
      </c>
      <c r="BQ66" s="79">
        <f>BQ19*0.21</f>
        <v>3328.3091321213515</v>
      </c>
      <c r="BR66" s="14"/>
      <c r="BS66" s="41">
        <f>BS19*0.21</f>
        <v>4783.4647745519469</v>
      </c>
      <c r="BT66" s="13">
        <f t="shared" si="220"/>
        <v>701932.59169044171</v>
      </c>
      <c r="BU66" s="79">
        <f>BU19*0.21</f>
        <v>3357.6698264611828</v>
      </c>
      <c r="BV66" s="14"/>
      <c r="BW66" s="41">
        <f>BW19*0.21</f>
        <v>4767.3460867804188</v>
      </c>
      <c r="BX66" s="13">
        <f t="shared" si="221"/>
        <v>710503.81100346392</v>
      </c>
      <c r="BY66" s="79">
        <f>BY19*0.21</f>
        <v>3387.2175630299384</v>
      </c>
      <c r="BZ66" s="50"/>
      <c r="CA66" s="41">
        <f>CA19*0.21</f>
        <v>4751.0929960538933</v>
      </c>
      <c r="CB66" s="13">
        <f t="shared" si="222"/>
        <v>719195.32955355826</v>
      </c>
      <c r="CC66" s="79">
        <f>CC19*0.21</f>
        <v>3416.9638930365822</v>
      </c>
      <c r="CD66" s="42"/>
      <c r="CE66" s="41">
        <f>CE19*0.21</f>
        <v>4736.3617525635955</v>
      </c>
      <c r="CF66" s="13">
        <f t="shared" si="223"/>
        <v>727987.90818364453</v>
      </c>
      <c r="CG66" s="79">
        <f>CG19*0.21</f>
        <v>3448.014084649792</v>
      </c>
      <c r="CH66" s="14"/>
      <c r="CI66" s="41">
        <f>CI19*0.21</f>
        <v>4721.3888114731708</v>
      </c>
      <c r="CJ66" s="13">
        <f t="shared" si="224"/>
        <v>736910.12167421228</v>
      </c>
      <c r="CK66" s="79">
        <f>CK19*0.21</f>
        <v>3479.239203533959</v>
      </c>
      <c r="CL66" s="14"/>
      <c r="CM66" s="41">
        <f>CM19*0.21</f>
        <v>4706.1139270782287</v>
      </c>
      <c r="CN66" s="13">
        <f t="shared" si="225"/>
        <v>745968.35981596413</v>
      </c>
      <c r="CO66" s="79">
        <f>CO19*0.21</f>
        <v>3510.6120872896117</v>
      </c>
      <c r="CP66" s="14"/>
      <c r="CQ66" s="41">
        <f>CQ19*0.21</f>
        <v>4690.5583838868124</v>
      </c>
      <c r="CR66" s="13">
        <f t="shared" si="226"/>
        <v>755164.02473248309</v>
      </c>
      <c r="CS66" s="79">
        <f>CS19*0.21</f>
        <v>3542.1409474186567</v>
      </c>
      <c r="CT66" s="50"/>
      <c r="CU66" s="41">
        <f>CU19*0.21</f>
        <v>4674.6260523228593</v>
      </c>
      <c r="CV66" s="13">
        <f t="shared" si="227"/>
        <v>764505.0397425273</v>
      </c>
      <c r="CW66" s="79">
        <f>CW19*0.21</f>
        <v>3573.7751759125408</v>
      </c>
      <c r="CX66" s="42"/>
      <c r="CY66" s="41">
        <f>CY19*0.21</f>
        <v>4654.7481538684806</v>
      </c>
      <c r="CZ66" s="13">
        <f t="shared" si="228"/>
        <v>774113.76800652791</v>
      </c>
      <c r="DA66" s="79">
        <f>DA19*0.21</f>
        <v>3603.3046325125588</v>
      </c>
      <c r="DB66" s="14"/>
      <c r="DC66" s="41">
        <f>DC19*0.21</f>
        <v>4634.6426418450847</v>
      </c>
      <c r="DD66" s="13">
        <f t="shared" si="229"/>
        <v>783871.64827977389</v>
      </c>
      <c r="DE66" s="79">
        <f>DE19*0.21</f>
        <v>3632.9649668508323</v>
      </c>
      <c r="DF66" s="14"/>
      <c r="DG66" s="41">
        <f>DG19*0.21</f>
        <v>4614.343950000828</v>
      </c>
      <c r="DH66" s="13">
        <f t="shared" si="230"/>
        <v>793779.3681373999</v>
      </c>
      <c r="DI66" s="79">
        <f>DI19*0.21</f>
        <v>3662.7710250002915</v>
      </c>
      <c r="DJ66" s="14"/>
      <c r="DK66" s="41">
        <f>DK19*0.21</f>
        <v>4593.8739044696713</v>
      </c>
      <c r="DL66" s="13">
        <f t="shared" si="231"/>
        <v>803838.41460924258</v>
      </c>
      <c r="DM66" s="79">
        <f>DM19*0.21</f>
        <v>3692.7323162836719</v>
      </c>
      <c r="DN66" s="50"/>
      <c r="DO66" s="41">
        <f>DO19*0.21</f>
        <v>4573.2426890235447</v>
      </c>
      <c r="DP66" s="13">
        <f t="shared" si="232"/>
        <v>814051.08823068091</v>
      </c>
      <c r="DQ66" s="79">
        <f>DQ19*0.21</f>
        <v>3722.8531877426217</v>
      </c>
      <c r="DR66" s="42"/>
      <c r="DS66" s="41">
        <f>DS19*0.21</f>
        <v>4556.335108876091</v>
      </c>
      <c r="DT66" s="13">
        <f t="shared" si="233"/>
        <v>824275.92155669199</v>
      </c>
      <c r="DU66" s="79">
        <f>DU19*0.21</f>
        <v>3755.6773207899505</v>
      </c>
      <c r="DV66" s="14"/>
      <c r="DW66" s="41">
        <f>DW19*0.21</f>
        <v>4539.2351415515323</v>
      </c>
      <c r="DX66" s="13">
        <f t="shared" si="234"/>
        <v>834655.14425705525</v>
      </c>
      <c r="DY66" s="79">
        <f>DY19*0.21</f>
        <v>3788.6959618883884</v>
      </c>
      <c r="DZ66" s="14"/>
      <c r="EA66" s="41">
        <f>EA19*0.21</f>
        <v>4521.9803634649625</v>
      </c>
      <c r="EB66" s="13">
        <f t="shared" si="235"/>
        <v>845188.84822353174</v>
      </c>
      <c r="EC66" s="79">
        <f>EC19*0.21</f>
        <v>3821.927375086379</v>
      </c>
      <c r="ED66" s="14"/>
      <c r="EE66" s="41">
        <f>EE19*0.21</f>
        <v>4504.5965877588596</v>
      </c>
      <c r="EF66" s="13">
        <f t="shared" si="236"/>
        <v>855877.90974553127</v>
      </c>
      <c r="EG66" s="79">
        <f>EG19*0.21</f>
        <v>3855.3847117779055</v>
      </c>
      <c r="EH66" s="50"/>
      <c r="EI66" s="41">
        <f>EI19*0.21</f>
        <v>4497.3848247600654</v>
      </c>
      <c r="EJ66" s="13">
        <f t="shared" si="237"/>
        <v>865598.52036507847</v>
      </c>
      <c r="EK66" s="79">
        <f>EK19*0.21</f>
        <v>3892.9296498246704</v>
      </c>
      <c r="EL66" s="26"/>
    </row>
    <row r="67" spans="1:142" x14ac:dyDescent="0.35">
      <c r="A67" s="7" t="s">
        <v>85</v>
      </c>
      <c r="B67" s="4" t="s">
        <v>111</v>
      </c>
      <c r="C67" s="88">
        <f>C19*0.52</f>
        <v>12056.207805342307</v>
      </c>
      <c r="D67" s="13">
        <f t="shared" si="203"/>
        <v>556110.93056103855</v>
      </c>
      <c r="E67" s="79">
        <f>E19*0.52</f>
        <v>6704.5889416661666</v>
      </c>
      <c r="F67" s="42"/>
      <c r="G67" s="41">
        <f>G19*0.52</f>
        <v>11968.501093827103</v>
      </c>
      <c r="H67" s="13">
        <f t="shared" si="204"/>
        <v>569575.44284667971</v>
      </c>
      <c r="I67" s="79">
        <f>I19*0.52</f>
        <v>6816.9643107275415</v>
      </c>
      <c r="J67" s="14"/>
      <c r="K67" s="41">
        <f>K19*0.52</f>
        <v>11957.221387046064</v>
      </c>
      <c r="L67" s="13">
        <f t="shared" si="205"/>
        <v>577661.47972589778</v>
      </c>
      <c r="M67" s="79">
        <f>M19*0.52</f>
        <v>6907.2261998511813</v>
      </c>
      <c r="N67" s="14"/>
      <c r="O67" s="41">
        <f>O19*0.52</f>
        <v>11957.06488358457</v>
      </c>
      <c r="P67" s="13">
        <f t="shared" si="206"/>
        <v>585817.37708084076</v>
      </c>
      <c r="Q67" s="79">
        <f>Q19*0.52</f>
        <v>7004.6563876869413</v>
      </c>
      <c r="R67" s="50"/>
      <c r="S67" s="41">
        <f>S19*0.52</f>
        <v>11918.507791335131</v>
      </c>
      <c r="T67" s="13">
        <f t="shared" si="207"/>
        <v>593794.35338038404</v>
      </c>
      <c r="U67" s="79">
        <f>U19*0.52</f>
        <v>7077.1426272149138</v>
      </c>
      <c r="V67" s="42"/>
      <c r="W67" s="314">
        <f>W19*0.52</f>
        <v>11814.34962195829</v>
      </c>
      <c r="X67" s="197">
        <f t="shared" si="208"/>
        <v>602712.95746600011</v>
      </c>
      <c r="Y67" s="197">
        <f>Y19*0.52</f>
        <v>7120.6616011878014</v>
      </c>
      <c r="Z67" s="14"/>
      <c r="AA67" s="41">
        <f>AA19*0.52</f>
        <v>11719.780659090085</v>
      </c>
      <c r="AB67" s="13">
        <f t="shared" si="209"/>
        <v>611766.03392341314</v>
      </c>
      <c r="AC67" s="79">
        <f>AC19*0.52</f>
        <v>7169.7637322638666</v>
      </c>
      <c r="AD67" s="14"/>
      <c r="AE67" s="41">
        <f>AE19*0.52</f>
        <v>11671.017861474449</v>
      </c>
      <c r="AF67" s="13">
        <f t="shared" si="210"/>
        <v>620709.54773469036</v>
      </c>
      <c r="AG67" s="79">
        <f>AG19*0.52</f>
        <v>7244.3122183992991</v>
      </c>
      <c r="AH67" s="14"/>
      <c r="AI67" s="41">
        <f>AI19*0.52</f>
        <v>11621.985454242666</v>
      </c>
      <c r="AJ67" s="13">
        <f t="shared" si="211"/>
        <v>629842.82966985879</v>
      </c>
      <c r="AK67" s="79">
        <f>AK19*0.52</f>
        <v>7320.0242048821392</v>
      </c>
      <c r="AL67" s="50"/>
      <c r="AM67" s="41">
        <f>AM19*0.52</f>
        <v>12126.015544231161</v>
      </c>
      <c r="AN67" s="13">
        <f t="shared" si="212"/>
        <v>637524.11513291521</v>
      </c>
      <c r="AO67" s="79">
        <f>AO19*0.52</f>
        <v>7730.6273299239456</v>
      </c>
      <c r="AP67" s="42"/>
      <c r="AQ67" s="41">
        <f>AQ19*0.52</f>
        <v>12085.859287182213</v>
      </c>
      <c r="AR67" s="13">
        <f t="shared" si="213"/>
        <v>645174.99561786663</v>
      </c>
      <c r="AS67" s="79">
        <f>AS19*0.52</f>
        <v>7797.4942126459373</v>
      </c>
      <c r="AT67" s="14"/>
      <c r="AU67" s="41">
        <f>AU19*0.52</f>
        <v>12043.31355561883</v>
      </c>
      <c r="AV67" s="13">
        <f t="shared" si="214"/>
        <v>652992.56002666359</v>
      </c>
      <c r="AW67" s="79">
        <f>AW19*0.52</f>
        <v>7864.1941498873593</v>
      </c>
      <c r="AX67" s="14"/>
      <c r="AY67" s="41">
        <f>AY19*0.52</f>
        <v>12000.231432692046</v>
      </c>
      <c r="AZ67" s="13">
        <f t="shared" si="215"/>
        <v>660923.26082919515</v>
      </c>
      <c r="BA67" s="79">
        <f>BA19*0.52</f>
        <v>7931.2320891998306</v>
      </c>
      <c r="BB67" s="14"/>
      <c r="BC67" s="41">
        <f>BC19*0.52</f>
        <v>11956.604324824668</v>
      </c>
      <c r="BD67" s="13">
        <f t="shared" si="216"/>
        <v>668969.45742516557</v>
      </c>
      <c r="BE67" s="79">
        <f>BE19*0.52</f>
        <v>7998.6031078253463</v>
      </c>
      <c r="BF67" s="50"/>
      <c r="BG67" s="41">
        <f>BG19*0.52</f>
        <v>11962.073596707538</v>
      </c>
      <c r="BH67" s="13">
        <f t="shared" si="217"/>
        <v>676930.02935781772</v>
      </c>
      <c r="BI67" s="79">
        <f>BI19*0.52</f>
        <v>8097.48683099961</v>
      </c>
      <c r="BJ67" s="42"/>
      <c r="BK67" s="41">
        <f>BK19*0.52</f>
        <v>11923.408380502018</v>
      </c>
      <c r="BL67" s="13">
        <f t="shared" si="218"/>
        <v>685147.11221619626</v>
      </c>
      <c r="BM67" s="79">
        <f>BM19*0.52</f>
        <v>8169.2888196753511</v>
      </c>
      <c r="BN67" s="14"/>
      <c r="BO67" s="41">
        <f>BO19*0.52</f>
        <v>11884.285533509616</v>
      </c>
      <c r="BP67" s="13">
        <f t="shared" si="219"/>
        <v>693481.09749958431</v>
      </c>
      <c r="BQ67" s="79">
        <f>BQ19*0.52</f>
        <v>8241.5273747766805</v>
      </c>
      <c r="BR67" s="14"/>
      <c r="BS67" s="41">
        <f>BS19*0.52</f>
        <v>11844.769917938154</v>
      </c>
      <c r="BT67" s="13">
        <f t="shared" si="220"/>
        <v>701932.59169044171</v>
      </c>
      <c r="BU67" s="79">
        <f>BU19*0.52</f>
        <v>8314.2300464753098</v>
      </c>
      <c r="BV67" s="14"/>
      <c r="BW67" s="41">
        <f>BW19*0.52</f>
        <v>11804.85697678961</v>
      </c>
      <c r="BX67" s="13">
        <f t="shared" si="221"/>
        <v>710503.81100346404</v>
      </c>
      <c r="BY67" s="79">
        <f>BY19*0.52</f>
        <v>8387.3958703598491</v>
      </c>
      <c r="BZ67" s="50"/>
      <c r="CA67" s="41">
        <f>CA19*0.52</f>
        <v>11764.611228323927</v>
      </c>
      <c r="CB67" s="13">
        <f t="shared" si="222"/>
        <v>719195.32955355814</v>
      </c>
      <c r="CC67" s="79">
        <f>CC19*0.52</f>
        <v>8461.0534494239182</v>
      </c>
      <c r="CD67" s="42"/>
      <c r="CE67" s="41">
        <f>CE19*0.52</f>
        <v>11728.133863490808</v>
      </c>
      <c r="CF67" s="13">
        <f t="shared" si="223"/>
        <v>727987.90818364453</v>
      </c>
      <c r="CG67" s="79">
        <f>CG19*0.52</f>
        <v>8537.9396381804381</v>
      </c>
      <c r="CH67" s="14"/>
      <c r="CI67" s="41">
        <f>CI19*0.52</f>
        <v>11691.058009362139</v>
      </c>
      <c r="CJ67" s="13">
        <f t="shared" si="224"/>
        <v>736910.12167421216</v>
      </c>
      <c r="CK67" s="79">
        <f>CK19*0.52</f>
        <v>8615.2589801793274</v>
      </c>
      <c r="CL67" s="14"/>
      <c r="CM67" s="41">
        <f>CM19*0.52</f>
        <v>11653.234486098472</v>
      </c>
      <c r="CN67" s="13">
        <f t="shared" si="225"/>
        <v>745968.35981596401</v>
      </c>
      <c r="CO67" s="79">
        <f>CO19*0.52</f>
        <v>8692.9442161457064</v>
      </c>
      <c r="CP67" s="14"/>
      <c r="CQ67" s="41">
        <f>CQ19*0.52</f>
        <v>11614.715998195918</v>
      </c>
      <c r="CR67" s="13">
        <f t="shared" si="226"/>
        <v>755164.0247324832</v>
      </c>
      <c r="CS67" s="79">
        <f>CS19*0.52</f>
        <v>8771.0156793223887</v>
      </c>
      <c r="CT67" s="50"/>
      <c r="CU67" s="41">
        <f>CU19*0.52</f>
        <v>11575.264510513747</v>
      </c>
      <c r="CV67" s="13">
        <f t="shared" si="227"/>
        <v>764505.03974252718</v>
      </c>
      <c r="CW67" s="79">
        <f>CW19*0.52</f>
        <v>8849.3480546405772</v>
      </c>
      <c r="CX67" s="42"/>
      <c r="CY67" s="41">
        <f>CY19*0.52</f>
        <v>11526.043047674333</v>
      </c>
      <c r="CZ67" s="13">
        <f t="shared" si="228"/>
        <v>774113.7680065278</v>
      </c>
      <c r="DA67" s="79">
        <f>DA19*0.52</f>
        <v>8922.4686138406214</v>
      </c>
      <c r="DB67" s="14"/>
      <c r="DC67" s="41">
        <f>DC19*0.52</f>
        <v>11476.257970283068</v>
      </c>
      <c r="DD67" s="13">
        <f t="shared" si="229"/>
        <v>783871.64827977377</v>
      </c>
      <c r="DE67" s="79">
        <f>DE19*0.52</f>
        <v>8995.9132512496799</v>
      </c>
      <c r="DF67" s="14"/>
      <c r="DG67" s="41">
        <f>DG19*0.52</f>
        <v>11425.994542859195</v>
      </c>
      <c r="DH67" s="13">
        <f t="shared" si="230"/>
        <v>793779.36813739978</v>
      </c>
      <c r="DI67" s="79">
        <f>DI19*0.52</f>
        <v>9069.7187285721502</v>
      </c>
      <c r="DJ67" s="14"/>
      <c r="DK67" s="41">
        <f>DK19*0.52</f>
        <v>11375.306811067758</v>
      </c>
      <c r="DL67" s="13">
        <f t="shared" si="231"/>
        <v>803838.4146092427</v>
      </c>
      <c r="DM67" s="79">
        <f>DM19*0.52</f>
        <v>9143.9085927024262</v>
      </c>
      <c r="DN67" s="50"/>
      <c r="DO67" s="41">
        <f>DO19*0.52</f>
        <v>11324.219991867825</v>
      </c>
      <c r="DP67" s="13">
        <f t="shared" si="232"/>
        <v>814051.08823068091</v>
      </c>
      <c r="DQ67" s="79">
        <f>DQ19*0.52</f>
        <v>9218.4936077436359</v>
      </c>
      <c r="DR67" s="42"/>
      <c r="DS67" s="41">
        <f>DS19*0.52</f>
        <v>11282.353602931275</v>
      </c>
      <c r="DT67" s="13">
        <f t="shared" si="233"/>
        <v>824275.92155669187</v>
      </c>
      <c r="DU67" s="79">
        <f>DU19*0.52</f>
        <v>9299.7724133846405</v>
      </c>
      <c r="DV67" s="14"/>
      <c r="DW67" s="41">
        <f>DW19*0.52</f>
        <v>11240.010826699032</v>
      </c>
      <c r="DX67" s="13">
        <f t="shared" si="234"/>
        <v>834655.14425705513</v>
      </c>
      <c r="DY67" s="79">
        <f>DY19*0.52</f>
        <v>9381.5328580093428</v>
      </c>
      <c r="DZ67" s="14"/>
      <c r="EA67" s="41">
        <f>EA19*0.52</f>
        <v>11197.284709532289</v>
      </c>
      <c r="EB67" s="13">
        <f t="shared" si="235"/>
        <v>845188.84822353174</v>
      </c>
      <c r="EC67" s="79">
        <f>EC19*0.52</f>
        <v>9463.8201668805577</v>
      </c>
      <c r="ED67" s="14"/>
      <c r="EE67" s="41">
        <f>EE19*0.52</f>
        <v>11154.239169688606</v>
      </c>
      <c r="EF67" s="13">
        <f t="shared" si="236"/>
        <v>855877.90974553127</v>
      </c>
      <c r="EG67" s="79">
        <f>EG19*0.52</f>
        <v>9546.6669053548139</v>
      </c>
      <c r="EH67" s="50"/>
      <c r="EI67" s="41">
        <f>EI19*0.52</f>
        <v>11136.381470834449</v>
      </c>
      <c r="EJ67" s="13">
        <f t="shared" si="237"/>
        <v>865598.52036507835</v>
      </c>
      <c r="EK67" s="79">
        <f>EK19*0.52</f>
        <v>9639.6353233753744</v>
      </c>
      <c r="EL67" s="26"/>
    </row>
    <row r="68" spans="1:142" x14ac:dyDescent="0.35">
      <c r="A68" s="7" t="s">
        <v>86</v>
      </c>
      <c r="B68" s="4" t="s">
        <v>112</v>
      </c>
      <c r="C68" s="88">
        <f>C19*0.02</f>
        <v>463.70030020547335</v>
      </c>
      <c r="D68" s="13">
        <f t="shared" si="203"/>
        <v>556110.93056103855</v>
      </c>
      <c r="E68" s="79">
        <f>E19*0.02</f>
        <v>257.86880544869871</v>
      </c>
      <c r="F68" s="42"/>
      <c r="G68" s="41">
        <f>G19*0.02</f>
        <v>460.32696514719623</v>
      </c>
      <c r="H68" s="13">
        <f t="shared" si="204"/>
        <v>569575.44284667959</v>
      </c>
      <c r="I68" s="79">
        <f>I19*0.02</f>
        <v>262.19093502798233</v>
      </c>
      <c r="J68" s="14"/>
      <c r="K68" s="41">
        <f>K19*0.02</f>
        <v>459.89313027100246</v>
      </c>
      <c r="L68" s="13">
        <f t="shared" si="205"/>
        <v>577661.47972589778</v>
      </c>
      <c r="M68" s="79">
        <f>M19*0.02</f>
        <v>265.66254614812237</v>
      </c>
      <c r="N68" s="14"/>
      <c r="O68" s="41">
        <f>O19*0.02</f>
        <v>459.88711090709882</v>
      </c>
      <c r="P68" s="13">
        <f t="shared" si="206"/>
        <v>585817.37708084076</v>
      </c>
      <c r="Q68" s="79">
        <f>Q19*0.02</f>
        <v>269.40986106488236</v>
      </c>
      <c r="R68" s="50"/>
      <c r="S68" s="41">
        <f>S19*0.02</f>
        <v>458.4041458205819</v>
      </c>
      <c r="T68" s="13">
        <f t="shared" si="207"/>
        <v>593794.35338038404</v>
      </c>
      <c r="U68" s="79">
        <f>U19*0.02</f>
        <v>272.19779335441973</v>
      </c>
      <c r="V68" s="42"/>
      <c r="W68" s="314">
        <f>W19*0.02</f>
        <v>454.39806238301117</v>
      </c>
      <c r="X68" s="197">
        <f t="shared" si="208"/>
        <v>602712.95746599999</v>
      </c>
      <c r="Y68" s="197">
        <f>Y19*0.02</f>
        <v>273.87160004568466</v>
      </c>
      <c r="Z68" s="14"/>
      <c r="AA68" s="41">
        <f>AA19*0.02</f>
        <v>450.76079458038788</v>
      </c>
      <c r="AB68" s="13">
        <f t="shared" si="209"/>
        <v>611766.03392341326</v>
      </c>
      <c r="AC68" s="79">
        <f>AC19*0.02</f>
        <v>275.76014354861024</v>
      </c>
      <c r="AD68" s="14"/>
      <c r="AE68" s="41">
        <f>AE19*0.02</f>
        <v>448.88530236440187</v>
      </c>
      <c r="AF68" s="13">
        <f t="shared" si="210"/>
        <v>620709.54773469048</v>
      </c>
      <c r="AG68" s="79">
        <f>AG19*0.02</f>
        <v>278.62739301535765</v>
      </c>
      <c r="AH68" s="14"/>
      <c r="AI68" s="41">
        <f>AI19*0.02</f>
        <v>446.99944054779479</v>
      </c>
      <c r="AJ68" s="13">
        <f t="shared" si="211"/>
        <v>629842.82966985879</v>
      </c>
      <c r="AK68" s="79">
        <f>AK19*0.02</f>
        <v>281.53939249546687</v>
      </c>
      <c r="AL68" s="50"/>
      <c r="AM68" s="41">
        <f>AM19*0.02</f>
        <v>466.38521323966</v>
      </c>
      <c r="AN68" s="13">
        <f t="shared" si="212"/>
        <v>637524.11513291521</v>
      </c>
      <c r="AO68" s="79">
        <f>AO19*0.02</f>
        <v>297.33182038169019</v>
      </c>
      <c r="AP68" s="42"/>
      <c r="AQ68" s="41">
        <f>AQ19*0.02</f>
        <v>464.84074181470044</v>
      </c>
      <c r="AR68" s="13">
        <f t="shared" si="213"/>
        <v>645174.99561786675</v>
      </c>
      <c r="AS68" s="79">
        <f>AS19*0.02</f>
        <v>299.90362356330525</v>
      </c>
      <c r="AT68" s="14"/>
      <c r="AU68" s="41">
        <f>AU19*0.02</f>
        <v>463.20436752380112</v>
      </c>
      <c r="AV68" s="13">
        <f t="shared" si="214"/>
        <v>652992.56002666347</v>
      </c>
      <c r="AW68" s="79">
        <f>AW19*0.02</f>
        <v>302.46900576489844</v>
      </c>
      <c r="AX68" s="14"/>
      <c r="AY68" s="41">
        <f>AY19*0.02</f>
        <v>461.5473627958479</v>
      </c>
      <c r="AZ68" s="13">
        <f t="shared" si="215"/>
        <v>660923.26082919515</v>
      </c>
      <c r="BA68" s="79">
        <f>BA19*0.02</f>
        <v>305.04738804614732</v>
      </c>
      <c r="BB68" s="14"/>
      <c r="BC68" s="41">
        <f>BC19*0.02</f>
        <v>459.86939710864107</v>
      </c>
      <c r="BD68" s="13">
        <f t="shared" si="216"/>
        <v>668969.45742516557</v>
      </c>
      <c r="BE68" s="79">
        <f>BE19*0.02</f>
        <v>307.63858107020565</v>
      </c>
      <c r="BF68" s="50"/>
      <c r="BG68" s="41">
        <f>BG19*0.02</f>
        <v>460.07975371952068</v>
      </c>
      <c r="BH68" s="13">
        <f t="shared" si="217"/>
        <v>676930.02935781772</v>
      </c>
      <c r="BI68" s="79">
        <f>BI19*0.02</f>
        <v>311.4418011922927</v>
      </c>
      <c r="BJ68" s="42"/>
      <c r="BK68" s="41">
        <f>BK19*0.02</f>
        <v>458.59263001930833</v>
      </c>
      <c r="BL68" s="13">
        <f t="shared" si="218"/>
        <v>685147.11221619626</v>
      </c>
      <c r="BM68" s="79">
        <f>BM19*0.02</f>
        <v>314.20341614135964</v>
      </c>
      <c r="BN68" s="14"/>
      <c r="BO68" s="41">
        <f>BO19*0.02</f>
        <v>457.08790513498519</v>
      </c>
      <c r="BP68" s="13">
        <f t="shared" si="219"/>
        <v>693481.0974995842</v>
      </c>
      <c r="BQ68" s="79">
        <f>BQ19*0.02</f>
        <v>316.98182210679539</v>
      </c>
      <c r="BR68" s="14"/>
      <c r="BS68" s="41">
        <f>BS19*0.02</f>
        <v>455.56807376685214</v>
      </c>
      <c r="BT68" s="13">
        <f t="shared" si="220"/>
        <v>701932.59169044171</v>
      </c>
      <c r="BU68" s="79">
        <f>BU19*0.02</f>
        <v>319.77807871058889</v>
      </c>
      <c r="BV68" s="14"/>
      <c r="BW68" s="41">
        <f>BW19*0.02</f>
        <v>454.0329606457542</v>
      </c>
      <c r="BX68" s="13">
        <f t="shared" si="221"/>
        <v>710503.81100346404</v>
      </c>
      <c r="BY68" s="79">
        <f>BY19*0.02</f>
        <v>322.59214885999415</v>
      </c>
      <c r="BZ68" s="50"/>
      <c r="CA68" s="41">
        <f>CA19*0.02</f>
        <v>452.485047243228</v>
      </c>
      <c r="CB68" s="13">
        <f t="shared" si="222"/>
        <v>719195.32955355826</v>
      </c>
      <c r="CC68" s="79">
        <f>CC19*0.02</f>
        <v>325.42513267015073</v>
      </c>
      <c r="CD68" s="42"/>
      <c r="CE68" s="41">
        <f>CE19*0.02</f>
        <v>451.08207167272343</v>
      </c>
      <c r="CF68" s="13">
        <f t="shared" si="223"/>
        <v>727987.90818364441</v>
      </c>
      <c r="CG68" s="79">
        <f>CG19*0.02</f>
        <v>328.38229377617068</v>
      </c>
      <c r="CH68" s="14"/>
      <c r="CI68" s="41">
        <f>CI19*0.02</f>
        <v>449.65607728315916</v>
      </c>
      <c r="CJ68" s="13">
        <f t="shared" si="224"/>
        <v>736910.12167421239</v>
      </c>
      <c r="CK68" s="79">
        <f>CK19*0.02</f>
        <v>331.35611462228184</v>
      </c>
      <c r="CL68" s="14"/>
      <c r="CM68" s="41">
        <f>CM19*0.02</f>
        <v>448.20132638840278</v>
      </c>
      <c r="CN68" s="13">
        <f t="shared" si="225"/>
        <v>745968.35981596389</v>
      </c>
      <c r="CO68" s="79">
        <f>CO19*0.02</f>
        <v>334.34400831329634</v>
      </c>
      <c r="CP68" s="14"/>
      <c r="CQ68" s="41">
        <f>CQ19*0.02</f>
        <v>446.71984608445837</v>
      </c>
      <c r="CR68" s="13">
        <f t="shared" si="226"/>
        <v>755164.02473248297</v>
      </c>
      <c r="CS68" s="79">
        <f>CS19*0.02</f>
        <v>337.34675689701493</v>
      </c>
      <c r="CT68" s="50"/>
      <c r="CU68" s="41">
        <f>CU19*0.02</f>
        <v>445.20248117360563</v>
      </c>
      <c r="CV68" s="13">
        <f t="shared" si="227"/>
        <v>764505.0397425273</v>
      </c>
      <c r="CW68" s="79">
        <f>CW19*0.02</f>
        <v>340.35954056309913</v>
      </c>
      <c r="CX68" s="42"/>
      <c r="CY68" s="41">
        <f>CY19*0.02</f>
        <v>443.30934798747433</v>
      </c>
      <c r="CZ68" s="13">
        <f t="shared" si="228"/>
        <v>774113.76800652791</v>
      </c>
      <c r="DA68" s="79">
        <f>DA19*0.02</f>
        <v>343.17186976310086</v>
      </c>
      <c r="DB68" s="14"/>
      <c r="DC68" s="41">
        <f>DC19*0.02</f>
        <v>441.39453731857952</v>
      </c>
      <c r="DD68" s="13">
        <f t="shared" si="229"/>
        <v>783871.64827977389</v>
      </c>
      <c r="DE68" s="79">
        <f>DE19*0.02</f>
        <v>345.99666350960308</v>
      </c>
      <c r="DF68" s="14"/>
      <c r="DG68" s="41">
        <f>DG19*0.02</f>
        <v>439.46132857150747</v>
      </c>
      <c r="DH68" s="13">
        <f t="shared" si="230"/>
        <v>793779.36813740002</v>
      </c>
      <c r="DI68" s="79">
        <f>DI19*0.02</f>
        <v>348.83533571431349</v>
      </c>
      <c r="DJ68" s="14"/>
      <c r="DK68" s="41">
        <f>DK19*0.02</f>
        <v>437.51180042568296</v>
      </c>
      <c r="DL68" s="13">
        <f t="shared" si="231"/>
        <v>803838.4146092427</v>
      </c>
      <c r="DM68" s="79">
        <f>DM19*0.02</f>
        <v>351.6887920270164</v>
      </c>
      <c r="DN68" s="50"/>
      <c r="DO68" s="41">
        <f>DO19*0.02</f>
        <v>435.5469227641471</v>
      </c>
      <c r="DP68" s="13">
        <f t="shared" si="232"/>
        <v>814051.08823068091</v>
      </c>
      <c r="DQ68" s="79">
        <f>DQ19*0.02</f>
        <v>354.55744645167829</v>
      </c>
      <c r="DR68" s="42"/>
      <c r="DS68" s="41">
        <f>DS19*0.02</f>
        <v>433.93667703581821</v>
      </c>
      <c r="DT68" s="13">
        <f t="shared" si="233"/>
        <v>824275.92155669199</v>
      </c>
      <c r="DU68" s="79">
        <f>DU19*0.02</f>
        <v>357.68355436094765</v>
      </c>
      <c r="DV68" s="14"/>
      <c r="DW68" s="41">
        <f>DW19*0.02</f>
        <v>432.30810871919357</v>
      </c>
      <c r="DX68" s="13">
        <f t="shared" si="234"/>
        <v>834655.14425705525</v>
      </c>
      <c r="DY68" s="79">
        <f>DY19*0.02</f>
        <v>360.82818684651323</v>
      </c>
      <c r="DZ68" s="14"/>
      <c r="EA68" s="41">
        <f>EA19*0.02</f>
        <v>430.66479652047258</v>
      </c>
      <c r="EB68" s="13">
        <f t="shared" si="235"/>
        <v>845188.84822353174</v>
      </c>
      <c r="EC68" s="79">
        <f>EC19*0.02</f>
        <v>363.9930833415599</v>
      </c>
      <c r="ED68" s="14"/>
      <c r="EE68" s="41">
        <f>EE19*0.02</f>
        <v>429.00919883417714</v>
      </c>
      <c r="EF68" s="13">
        <f t="shared" si="236"/>
        <v>855877.90974553139</v>
      </c>
      <c r="EG68" s="79">
        <f>EG19*0.02</f>
        <v>367.17949635980057</v>
      </c>
      <c r="EH68" s="50"/>
      <c r="EI68" s="41">
        <f>EI19*0.02</f>
        <v>428.3223642628634</v>
      </c>
      <c r="EJ68" s="13">
        <f t="shared" si="237"/>
        <v>865598.52036507858</v>
      </c>
      <c r="EK68" s="79">
        <f>EK19*0.02</f>
        <v>370.75520474520675</v>
      </c>
      <c r="EL68" s="26"/>
    </row>
    <row r="69" spans="1:142" x14ac:dyDescent="0.35">
      <c r="A69" s="7" t="s">
        <v>87</v>
      </c>
      <c r="B69" s="4" t="s">
        <v>113</v>
      </c>
      <c r="C69" s="88">
        <f>C19*0.06</f>
        <v>1391.1009006164199</v>
      </c>
      <c r="D69" s="13">
        <f t="shared" si="203"/>
        <v>556110.93056103855</v>
      </c>
      <c r="E69" s="79">
        <f>E19*0.06</f>
        <v>773.60641634609601</v>
      </c>
      <c r="F69" s="42"/>
      <c r="G69" s="41">
        <f>G19*0.06</f>
        <v>1380.9808954415887</v>
      </c>
      <c r="H69" s="13">
        <f t="shared" si="204"/>
        <v>569575.44284667959</v>
      </c>
      <c r="I69" s="79">
        <f>I19*0.06</f>
        <v>786.57280508394695</v>
      </c>
      <c r="J69" s="14"/>
      <c r="K69" s="41">
        <f>K19*0.06</f>
        <v>1379.6793908130073</v>
      </c>
      <c r="L69" s="13">
        <f t="shared" si="205"/>
        <v>577661.47972589778</v>
      </c>
      <c r="M69" s="79">
        <f>M19*0.06</f>
        <v>796.98763844436701</v>
      </c>
      <c r="N69" s="14"/>
      <c r="O69" s="41">
        <f>O19*0.06</f>
        <v>1379.6613327212965</v>
      </c>
      <c r="P69" s="13">
        <f t="shared" si="206"/>
        <v>585817.37708084076</v>
      </c>
      <c r="Q69" s="79">
        <f>Q19*0.06</f>
        <v>808.22958319464703</v>
      </c>
      <c r="R69" s="50"/>
      <c r="S69" s="41">
        <f>S19*0.06</f>
        <v>1375.2124374617456</v>
      </c>
      <c r="T69" s="13">
        <f t="shared" si="207"/>
        <v>593794.35338038404</v>
      </c>
      <c r="U69" s="79">
        <f>U19*0.06</f>
        <v>816.59338006325913</v>
      </c>
      <c r="V69" s="42"/>
      <c r="W69" s="314">
        <f>W19*0.06</f>
        <v>1363.1941871490333</v>
      </c>
      <c r="X69" s="197">
        <f t="shared" si="208"/>
        <v>602712.95746600011</v>
      </c>
      <c r="Y69" s="197">
        <f>Y19*0.06</f>
        <v>821.61480013705386</v>
      </c>
      <c r="Z69" s="14"/>
      <c r="AA69" s="41">
        <f>AA19*0.06</f>
        <v>1352.2823837411636</v>
      </c>
      <c r="AB69" s="13">
        <f t="shared" si="209"/>
        <v>611766.03392341326</v>
      </c>
      <c r="AC69" s="79">
        <f>AC19*0.06</f>
        <v>827.28043064583073</v>
      </c>
      <c r="AD69" s="14"/>
      <c r="AE69" s="41">
        <f>AE19*0.06</f>
        <v>1346.6559070932055</v>
      </c>
      <c r="AF69" s="13">
        <f t="shared" si="210"/>
        <v>620709.5477346906</v>
      </c>
      <c r="AG69" s="79">
        <f>AG19*0.06</f>
        <v>835.88217904607302</v>
      </c>
      <c r="AH69" s="14"/>
      <c r="AI69" s="41">
        <f>AI19*0.06</f>
        <v>1340.9983216433843</v>
      </c>
      <c r="AJ69" s="13">
        <f t="shared" si="211"/>
        <v>629842.82966985891</v>
      </c>
      <c r="AK69" s="79">
        <f>AK19*0.06</f>
        <v>844.61817748640067</v>
      </c>
      <c r="AL69" s="50"/>
      <c r="AM69" s="41">
        <f>AM19*0.06</f>
        <v>1399.15563971898</v>
      </c>
      <c r="AN69" s="13">
        <f t="shared" si="212"/>
        <v>637524.11513291521</v>
      </c>
      <c r="AO69" s="79">
        <f>AO19*0.06</f>
        <v>891.99546114507052</v>
      </c>
      <c r="AP69" s="42"/>
      <c r="AQ69" s="41">
        <f>AQ19*0.06</f>
        <v>1394.5222254441012</v>
      </c>
      <c r="AR69" s="13">
        <f t="shared" si="213"/>
        <v>645174.99561786675</v>
      </c>
      <c r="AS69" s="79">
        <f>AS19*0.06</f>
        <v>899.71087068991574</v>
      </c>
      <c r="AT69" s="14"/>
      <c r="AU69" s="41">
        <f>AU19*0.06</f>
        <v>1389.6131025714033</v>
      </c>
      <c r="AV69" s="13">
        <f t="shared" si="214"/>
        <v>652992.56002666359</v>
      </c>
      <c r="AW69" s="79">
        <f>AW19*0.06</f>
        <v>907.40701729469527</v>
      </c>
      <c r="AX69" s="14"/>
      <c r="AY69" s="41">
        <f>AY19*0.06</f>
        <v>1384.6420883875435</v>
      </c>
      <c r="AZ69" s="13">
        <f t="shared" si="215"/>
        <v>660923.26082919515</v>
      </c>
      <c r="BA69" s="79">
        <f>BA19*0.06</f>
        <v>915.1421641384419</v>
      </c>
      <c r="BB69" s="14"/>
      <c r="BC69" s="41">
        <f>BC19*0.06</f>
        <v>1379.6081913259231</v>
      </c>
      <c r="BD69" s="13">
        <f t="shared" si="216"/>
        <v>668969.45742516557</v>
      </c>
      <c r="BE69" s="79">
        <f>BE19*0.06</f>
        <v>922.91574321061682</v>
      </c>
      <c r="BF69" s="50"/>
      <c r="BG69" s="41">
        <f>BG19*0.06</f>
        <v>1380.2392611585619</v>
      </c>
      <c r="BH69" s="13">
        <f t="shared" si="217"/>
        <v>676930.02935781784</v>
      </c>
      <c r="BI69" s="79">
        <f>BI19*0.06</f>
        <v>934.3254035768781</v>
      </c>
      <c r="BJ69" s="42"/>
      <c r="BK69" s="41">
        <f>BK19*0.06</f>
        <v>1375.7778900579249</v>
      </c>
      <c r="BL69" s="13">
        <f t="shared" si="218"/>
        <v>685147.11221619626</v>
      </c>
      <c r="BM69" s="79">
        <f>BM19*0.06</f>
        <v>942.6102484240788</v>
      </c>
      <c r="BN69" s="14"/>
      <c r="BO69" s="41">
        <f>BO19*0.06</f>
        <v>1371.2637154049555</v>
      </c>
      <c r="BP69" s="13">
        <f t="shared" si="219"/>
        <v>693481.09749958431</v>
      </c>
      <c r="BQ69" s="79">
        <f>BQ19*0.06</f>
        <v>950.94546632038612</v>
      </c>
      <c r="BR69" s="14"/>
      <c r="BS69" s="41">
        <f>BS19*0.06</f>
        <v>1366.7042213005564</v>
      </c>
      <c r="BT69" s="13">
        <f t="shared" si="220"/>
        <v>701932.59169044171</v>
      </c>
      <c r="BU69" s="79">
        <f>BU19*0.06</f>
        <v>959.33423613176649</v>
      </c>
      <c r="BV69" s="14"/>
      <c r="BW69" s="41">
        <f>BW19*0.06</f>
        <v>1362.0988819372626</v>
      </c>
      <c r="BX69" s="13">
        <f t="shared" si="221"/>
        <v>710503.81100346404</v>
      </c>
      <c r="BY69" s="79">
        <f>BY19*0.06</f>
        <v>967.77644657998246</v>
      </c>
      <c r="BZ69" s="50"/>
      <c r="CA69" s="41">
        <f>CA19*0.06</f>
        <v>1357.4551417296839</v>
      </c>
      <c r="CB69" s="13">
        <f t="shared" si="222"/>
        <v>719195.32955355826</v>
      </c>
      <c r="CC69" s="79">
        <f>CC19*0.06</f>
        <v>976.27539801045214</v>
      </c>
      <c r="CD69" s="42"/>
      <c r="CE69" s="41">
        <f>CE19*0.06</f>
        <v>1353.2462150181702</v>
      </c>
      <c r="CF69" s="13">
        <f t="shared" si="223"/>
        <v>727987.90818364441</v>
      </c>
      <c r="CG69" s="79">
        <f>CG19*0.06</f>
        <v>985.14688132851211</v>
      </c>
      <c r="CH69" s="14"/>
      <c r="CI69" s="41">
        <f>CI19*0.06</f>
        <v>1348.9682318494774</v>
      </c>
      <c r="CJ69" s="13">
        <f t="shared" si="224"/>
        <v>736910.12167421228</v>
      </c>
      <c r="CK69" s="79">
        <f>CK19*0.06</f>
        <v>994.06834386684545</v>
      </c>
      <c r="CL69" s="14"/>
      <c r="CM69" s="41">
        <f>CM19*0.06</f>
        <v>1344.6039791652081</v>
      </c>
      <c r="CN69" s="13">
        <f t="shared" si="225"/>
        <v>745968.35981596413</v>
      </c>
      <c r="CO69" s="79">
        <f>CO19*0.06</f>
        <v>1003.0320249398891</v>
      </c>
      <c r="CP69" s="14"/>
      <c r="CQ69" s="41">
        <f>CQ19*0.06</f>
        <v>1340.1595382533749</v>
      </c>
      <c r="CR69" s="13">
        <f t="shared" si="226"/>
        <v>755164.02473248309</v>
      </c>
      <c r="CS69" s="79">
        <f>CS19*0.06</f>
        <v>1012.0402706910447</v>
      </c>
      <c r="CT69" s="50"/>
      <c r="CU69" s="41">
        <f>CU19*0.06</f>
        <v>1335.6074435208168</v>
      </c>
      <c r="CV69" s="13">
        <f t="shared" si="227"/>
        <v>764505.03974252741</v>
      </c>
      <c r="CW69" s="79">
        <f>CW19*0.06</f>
        <v>1021.0786216892974</v>
      </c>
      <c r="CX69" s="42"/>
      <c r="CY69" s="41">
        <f>CY19*0.06</f>
        <v>1329.9280439624229</v>
      </c>
      <c r="CZ69" s="13">
        <f t="shared" si="228"/>
        <v>774113.76800652803</v>
      </c>
      <c r="DA69" s="79">
        <f>DA19*0.06</f>
        <v>1029.5156092893026</v>
      </c>
      <c r="DB69" s="14"/>
      <c r="DC69" s="41">
        <f>DC19*0.06</f>
        <v>1324.1836119557386</v>
      </c>
      <c r="DD69" s="13">
        <f t="shared" si="229"/>
        <v>783871.64827977389</v>
      </c>
      <c r="DE69" s="79">
        <f>DE19*0.06</f>
        <v>1037.9899905288094</v>
      </c>
      <c r="DF69" s="14"/>
      <c r="DG69" s="41">
        <f>DG19*0.06</f>
        <v>1318.3839857145224</v>
      </c>
      <c r="DH69" s="13">
        <f t="shared" si="230"/>
        <v>793779.3681373999</v>
      </c>
      <c r="DI69" s="79">
        <f>DI19*0.06</f>
        <v>1046.5060071429405</v>
      </c>
      <c r="DJ69" s="14"/>
      <c r="DK69" s="41">
        <f>DK19*0.06</f>
        <v>1312.5354012770488</v>
      </c>
      <c r="DL69" s="13">
        <f t="shared" si="231"/>
        <v>803838.41460924281</v>
      </c>
      <c r="DM69" s="79">
        <f>DM19*0.06</f>
        <v>1055.0663760810492</v>
      </c>
      <c r="DN69" s="50"/>
      <c r="DO69" s="41">
        <f>DO19*0.06</f>
        <v>1306.6407682924412</v>
      </c>
      <c r="DP69" s="13">
        <f t="shared" si="232"/>
        <v>814051.08823068079</v>
      </c>
      <c r="DQ69" s="79">
        <f>DQ19*0.06</f>
        <v>1063.6723393550346</v>
      </c>
      <c r="DR69" s="42"/>
      <c r="DS69" s="41">
        <f>DS19*0.06</f>
        <v>1301.8100311074545</v>
      </c>
      <c r="DT69" s="13">
        <f t="shared" si="233"/>
        <v>824275.92155669199</v>
      </c>
      <c r="DU69" s="79">
        <f>DU19*0.06</f>
        <v>1073.0506630828429</v>
      </c>
      <c r="DV69" s="14"/>
      <c r="DW69" s="41">
        <f>DW19*0.06</f>
        <v>1296.9243261575807</v>
      </c>
      <c r="DX69" s="13">
        <f t="shared" si="234"/>
        <v>834655.14425705513</v>
      </c>
      <c r="DY69" s="79">
        <f>DY19*0.06</f>
        <v>1082.4845605395396</v>
      </c>
      <c r="DZ69" s="14"/>
      <c r="EA69" s="41">
        <f>EA19*0.06</f>
        <v>1291.9943895614176</v>
      </c>
      <c r="EB69" s="13">
        <f t="shared" si="235"/>
        <v>845188.84822353185</v>
      </c>
      <c r="EC69" s="79">
        <f>EC19*0.06</f>
        <v>1091.9792500246797</v>
      </c>
      <c r="ED69" s="14"/>
      <c r="EE69" s="41">
        <f>EE19*0.06</f>
        <v>1287.0275965025314</v>
      </c>
      <c r="EF69" s="13">
        <f t="shared" si="236"/>
        <v>855877.90974553139</v>
      </c>
      <c r="EG69" s="79">
        <f>EG19*0.06</f>
        <v>1101.5384890794016</v>
      </c>
      <c r="EH69" s="50"/>
      <c r="EI69" s="41">
        <f>EI19*0.06</f>
        <v>1284.9670927885902</v>
      </c>
      <c r="EJ69" s="13">
        <f t="shared" si="237"/>
        <v>865598.52036507858</v>
      </c>
      <c r="EK69" s="79">
        <f>EK19*0.06</f>
        <v>1112.2656142356202</v>
      </c>
      <c r="EL69" s="26"/>
    </row>
    <row r="70" spans="1:142" x14ac:dyDescent="0.35">
      <c r="A70" s="7" t="s">
        <v>88</v>
      </c>
      <c r="B70" s="4" t="s">
        <v>114</v>
      </c>
      <c r="C70" s="88">
        <f>C19*0.05</f>
        <v>1159.2507505136834</v>
      </c>
      <c r="D70" s="13">
        <f t="shared" si="203"/>
        <v>556110.93056103855</v>
      </c>
      <c r="E70" s="79">
        <f>E19*0.05</f>
        <v>644.67201362174683</v>
      </c>
      <c r="F70" s="42"/>
      <c r="G70" s="41">
        <f>G19*0.05</f>
        <v>1150.8174128679907</v>
      </c>
      <c r="H70" s="13">
        <f t="shared" si="204"/>
        <v>569575.44284667959</v>
      </c>
      <c r="I70" s="79">
        <f>I19*0.05</f>
        <v>655.47733756995592</v>
      </c>
      <c r="J70" s="14"/>
      <c r="K70" s="41">
        <f>K19*0.05</f>
        <v>1149.7328256775061</v>
      </c>
      <c r="L70" s="13">
        <f t="shared" si="205"/>
        <v>577661.47972589778</v>
      </c>
      <c r="M70" s="79">
        <f>M19*0.05</f>
        <v>664.15636537030593</v>
      </c>
      <c r="N70" s="14"/>
      <c r="O70" s="41">
        <f>O19*0.05</f>
        <v>1149.7177772677471</v>
      </c>
      <c r="P70" s="13">
        <f t="shared" si="206"/>
        <v>585817.37708084076</v>
      </c>
      <c r="Q70" s="79">
        <f>Q19*0.05</f>
        <v>673.52465266220588</v>
      </c>
      <c r="R70" s="50"/>
      <c r="S70" s="41">
        <f>S19*0.05</f>
        <v>1146.0103645514548</v>
      </c>
      <c r="T70" s="13">
        <f t="shared" si="207"/>
        <v>593794.35338038416</v>
      </c>
      <c r="U70" s="79">
        <f>U19*0.05</f>
        <v>680.49448338604941</v>
      </c>
      <c r="V70" s="42"/>
      <c r="W70" s="314">
        <f>W19*0.05</f>
        <v>1135.9951559575279</v>
      </c>
      <c r="X70" s="197">
        <f t="shared" si="208"/>
        <v>602712.95746600011</v>
      </c>
      <c r="Y70" s="197">
        <f>Y19*0.05</f>
        <v>684.6790001142117</v>
      </c>
      <c r="Z70" s="14"/>
      <c r="AA70" s="41">
        <f>AA19*0.05</f>
        <v>1126.9019864509698</v>
      </c>
      <c r="AB70" s="13">
        <f t="shared" si="209"/>
        <v>611766.03392341314</v>
      </c>
      <c r="AC70" s="79">
        <f>AC19*0.05</f>
        <v>689.40035887152567</v>
      </c>
      <c r="AD70" s="14"/>
      <c r="AE70" s="41">
        <f>AE19*0.05</f>
        <v>1122.2132559110048</v>
      </c>
      <c r="AF70" s="13">
        <f t="shared" si="210"/>
        <v>620709.54773469048</v>
      </c>
      <c r="AG70" s="79">
        <f>AG19*0.05</f>
        <v>696.56848253839416</v>
      </c>
      <c r="AH70" s="14"/>
      <c r="AI70" s="41">
        <f>AI19*0.05</f>
        <v>1117.498601369487</v>
      </c>
      <c r="AJ70" s="13">
        <f t="shared" si="211"/>
        <v>629842.82966985891</v>
      </c>
      <c r="AK70" s="79">
        <f>AK19*0.05</f>
        <v>703.84848123866732</v>
      </c>
      <c r="AL70" s="50"/>
      <c r="AM70" s="41">
        <f>AM19*0.05</f>
        <v>1165.9630330991502</v>
      </c>
      <c r="AN70" s="13">
        <f t="shared" si="212"/>
        <v>637524.11513291509</v>
      </c>
      <c r="AO70" s="79">
        <f>AO19*0.05</f>
        <v>743.32955095422551</v>
      </c>
      <c r="AP70" s="42"/>
      <c r="AQ70" s="41">
        <f>AQ19*0.05</f>
        <v>1162.1018545367513</v>
      </c>
      <c r="AR70" s="13">
        <f t="shared" si="213"/>
        <v>645174.99561786663</v>
      </c>
      <c r="AS70" s="79">
        <f>AS19*0.05</f>
        <v>749.75905890826323</v>
      </c>
      <c r="AT70" s="14"/>
      <c r="AU70" s="41">
        <f>AU19*0.05</f>
        <v>1158.0109188095028</v>
      </c>
      <c r="AV70" s="13">
        <f t="shared" si="214"/>
        <v>652992.56002666359</v>
      </c>
      <c r="AW70" s="79">
        <f>AW19*0.05</f>
        <v>756.17251441224607</v>
      </c>
      <c r="AX70" s="14"/>
      <c r="AY70" s="41">
        <f>AY19*0.05</f>
        <v>1153.8684069896196</v>
      </c>
      <c r="AZ70" s="13">
        <f t="shared" si="215"/>
        <v>660923.26082919526</v>
      </c>
      <c r="BA70" s="79">
        <f>BA19*0.05</f>
        <v>762.61847011536838</v>
      </c>
      <c r="BB70" s="14"/>
      <c r="BC70" s="41">
        <f>BC19*0.05</f>
        <v>1149.6734927716027</v>
      </c>
      <c r="BD70" s="13">
        <f t="shared" si="216"/>
        <v>668969.45742516557</v>
      </c>
      <c r="BE70" s="79">
        <f>BE19*0.05</f>
        <v>769.09645267551412</v>
      </c>
      <c r="BF70" s="50"/>
      <c r="BG70" s="41">
        <f>BG19*0.05</f>
        <v>1150.1993842988018</v>
      </c>
      <c r="BH70" s="13">
        <f t="shared" si="217"/>
        <v>676930.02935781784</v>
      </c>
      <c r="BI70" s="79">
        <f>BI19*0.05</f>
        <v>778.60450298073181</v>
      </c>
      <c r="BJ70" s="42"/>
      <c r="BK70" s="41">
        <f>BK19*0.05</f>
        <v>1146.481575048271</v>
      </c>
      <c r="BL70" s="13">
        <f t="shared" si="218"/>
        <v>685147.11221619626</v>
      </c>
      <c r="BM70" s="79">
        <f>BM19*0.05</f>
        <v>785.5085403533991</v>
      </c>
      <c r="BN70" s="14"/>
      <c r="BO70" s="41">
        <f>BO19*0.05</f>
        <v>1142.7197628374631</v>
      </c>
      <c r="BP70" s="13">
        <f t="shared" si="219"/>
        <v>693481.09749958408</v>
      </c>
      <c r="BQ70" s="79">
        <f>BQ19*0.05</f>
        <v>792.45455526698845</v>
      </c>
      <c r="BR70" s="14"/>
      <c r="BS70" s="41">
        <f>BS19*0.05</f>
        <v>1138.9201844171303</v>
      </c>
      <c r="BT70" s="13">
        <f t="shared" si="220"/>
        <v>701932.59169044171</v>
      </c>
      <c r="BU70" s="79">
        <f>BU19*0.05</f>
        <v>799.44519677647213</v>
      </c>
      <c r="BV70" s="14"/>
      <c r="BW70" s="41">
        <f>BW19*0.05</f>
        <v>1135.0824016143856</v>
      </c>
      <c r="BX70" s="13">
        <f t="shared" si="221"/>
        <v>710503.81100346392</v>
      </c>
      <c r="BY70" s="79">
        <f>BY19*0.05</f>
        <v>806.48037214998544</v>
      </c>
      <c r="BZ70" s="50"/>
      <c r="CA70" s="41">
        <f>CA19*0.05</f>
        <v>1131.21261810807</v>
      </c>
      <c r="CB70" s="13">
        <f t="shared" si="222"/>
        <v>719195.32955355826</v>
      </c>
      <c r="CC70" s="79">
        <f>CC19*0.05</f>
        <v>813.56283167537686</v>
      </c>
      <c r="CD70" s="42"/>
      <c r="CE70" s="41">
        <f>CE19*0.05</f>
        <v>1127.7051791818085</v>
      </c>
      <c r="CF70" s="13">
        <f t="shared" si="223"/>
        <v>727987.90818364453</v>
      </c>
      <c r="CG70" s="79">
        <f>CG19*0.05</f>
        <v>820.9557344404268</v>
      </c>
      <c r="CH70" s="14"/>
      <c r="CI70" s="41">
        <f>CI19*0.05</f>
        <v>1124.1401932078979</v>
      </c>
      <c r="CJ70" s="13">
        <f t="shared" si="224"/>
        <v>736910.12167421228</v>
      </c>
      <c r="CK70" s="79">
        <f>CK19*0.05</f>
        <v>828.39028655570462</v>
      </c>
      <c r="CL70" s="14"/>
      <c r="CM70" s="41">
        <f>CM19*0.05</f>
        <v>1120.5033159710069</v>
      </c>
      <c r="CN70" s="13">
        <f t="shared" si="225"/>
        <v>745968.35981596413</v>
      </c>
      <c r="CO70" s="79">
        <f>CO19*0.05</f>
        <v>835.860020783241</v>
      </c>
      <c r="CP70" s="14"/>
      <c r="CQ70" s="41">
        <f>CQ19*0.05</f>
        <v>1116.7996152111459</v>
      </c>
      <c r="CR70" s="13">
        <f t="shared" si="226"/>
        <v>755164.02473248309</v>
      </c>
      <c r="CS70" s="79">
        <f>CS19*0.05</f>
        <v>843.36689224253735</v>
      </c>
      <c r="CT70" s="50"/>
      <c r="CU70" s="41">
        <f>CU19*0.05</f>
        <v>1113.006202934014</v>
      </c>
      <c r="CV70" s="13">
        <f t="shared" si="227"/>
        <v>764505.03974252741</v>
      </c>
      <c r="CW70" s="79">
        <f>CW19*0.05</f>
        <v>850.89885140774788</v>
      </c>
      <c r="CX70" s="42"/>
      <c r="CY70" s="41">
        <f>CY19*0.05</f>
        <v>1108.2733699686858</v>
      </c>
      <c r="CZ70" s="13">
        <f t="shared" si="228"/>
        <v>774113.76800652803</v>
      </c>
      <c r="DA70" s="79">
        <f>DA19*0.05</f>
        <v>857.92967440775215</v>
      </c>
      <c r="DB70" s="14"/>
      <c r="DC70" s="41">
        <f>DC19*0.05</f>
        <v>1103.4863432964489</v>
      </c>
      <c r="DD70" s="13">
        <f t="shared" si="229"/>
        <v>783871.64827977389</v>
      </c>
      <c r="DE70" s="79">
        <f>DE19*0.05</f>
        <v>864.99165877400776</v>
      </c>
      <c r="DF70" s="14"/>
      <c r="DG70" s="41">
        <f>DG19*0.05</f>
        <v>1098.6533214287688</v>
      </c>
      <c r="DH70" s="13">
        <f t="shared" si="230"/>
        <v>793779.3681373999</v>
      </c>
      <c r="DI70" s="79">
        <f>DI19*0.05</f>
        <v>872.08833928578372</v>
      </c>
      <c r="DJ70" s="14"/>
      <c r="DK70" s="41">
        <f>DK19*0.05</f>
        <v>1093.7795010642074</v>
      </c>
      <c r="DL70" s="13">
        <f t="shared" si="231"/>
        <v>803838.41460924281</v>
      </c>
      <c r="DM70" s="79">
        <f>DM19*0.05</f>
        <v>879.22198006754104</v>
      </c>
      <c r="DN70" s="50"/>
      <c r="DO70" s="41">
        <f>DO19*0.05</f>
        <v>1088.8673069103677</v>
      </c>
      <c r="DP70" s="13">
        <f t="shared" si="232"/>
        <v>814051.08823068091</v>
      </c>
      <c r="DQ70" s="79">
        <f>DQ19*0.05</f>
        <v>886.39361612919572</v>
      </c>
      <c r="DR70" s="42"/>
      <c r="DS70" s="41">
        <f>DS19*0.05</f>
        <v>1084.8416925895456</v>
      </c>
      <c r="DT70" s="13">
        <f t="shared" si="233"/>
        <v>824275.92155669199</v>
      </c>
      <c r="DU70" s="79">
        <f>DU19*0.05</f>
        <v>894.20888590236927</v>
      </c>
      <c r="DV70" s="14"/>
      <c r="DW70" s="41">
        <f>DW19*0.05</f>
        <v>1080.7702717979839</v>
      </c>
      <c r="DX70" s="13">
        <f t="shared" si="234"/>
        <v>834655.14425705513</v>
      </c>
      <c r="DY70" s="79">
        <f>DY19*0.05</f>
        <v>902.070467116283</v>
      </c>
      <c r="DZ70" s="14"/>
      <c r="EA70" s="41">
        <f>EA19*0.05</f>
        <v>1076.6619913011816</v>
      </c>
      <c r="EB70" s="13">
        <f t="shared" si="235"/>
        <v>845188.84822353174</v>
      </c>
      <c r="EC70" s="79">
        <f>EC19*0.05</f>
        <v>909.98270835389985</v>
      </c>
      <c r="ED70" s="14"/>
      <c r="EE70" s="41">
        <f>EE19*0.05</f>
        <v>1072.522997085443</v>
      </c>
      <c r="EF70" s="13">
        <f t="shared" si="236"/>
        <v>855877.90974553127</v>
      </c>
      <c r="EG70" s="79">
        <f>EG19*0.05</f>
        <v>917.94874089950144</v>
      </c>
      <c r="EH70" s="50"/>
      <c r="EI70" s="41">
        <f>EI19*0.05</f>
        <v>1070.8059106571586</v>
      </c>
      <c r="EJ70" s="13">
        <f t="shared" si="237"/>
        <v>865598.52036507835</v>
      </c>
      <c r="EK70" s="79">
        <f>EK19*0.05</f>
        <v>926.8880118630168</v>
      </c>
      <c r="EL70" s="26"/>
    </row>
    <row r="71" spans="1:142" x14ac:dyDescent="0.35">
      <c r="A71" s="7" t="s">
        <v>89</v>
      </c>
      <c r="B71" s="4" t="s">
        <v>115</v>
      </c>
      <c r="C71" s="88">
        <f>C19*0.04</f>
        <v>927.40060041094671</v>
      </c>
      <c r="D71" s="13">
        <f t="shared" si="203"/>
        <v>556110.93056103855</v>
      </c>
      <c r="E71" s="79">
        <f>E19*0.04</f>
        <v>515.73761089739742</v>
      </c>
      <c r="F71" s="42"/>
      <c r="G71" s="41">
        <f>G19*0.04</f>
        <v>920.65393029439247</v>
      </c>
      <c r="H71" s="13">
        <f t="shared" si="204"/>
        <v>569575.44284667959</v>
      </c>
      <c r="I71" s="79">
        <f>I19*0.04</f>
        <v>524.38187005596467</v>
      </c>
      <c r="J71" s="14"/>
      <c r="K71" s="41">
        <f>K19*0.04</f>
        <v>919.78626054200492</v>
      </c>
      <c r="L71" s="13">
        <f t="shared" si="205"/>
        <v>577661.47972589778</v>
      </c>
      <c r="M71" s="79">
        <f>M19*0.04</f>
        <v>531.32509229624475</v>
      </c>
      <c r="N71" s="14"/>
      <c r="O71" s="41">
        <f>O19*0.04</f>
        <v>919.77422181419763</v>
      </c>
      <c r="P71" s="13">
        <f t="shared" si="206"/>
        <v>585817.37708084076</v>
      </c>
      <c r="Q71" s="79">
        <f>Q19*0.04</f>
        <v>538.81972212976473</v>
      </c>
      <c r="R71" s="50"/>
      <c r="S71" s="41">
        <f>S19*0.04</f>
        <v>916.80829164116381</v>
      </c>
      <c r="T71" s="13">
        <f t="shared" si="207"/>
        <v>593794.35338038404</v>
      </c>
      <c r="U71" s="79">
        <f>U19*0.04</f>
        <v>544.39558670883946</v>
      </c>
      <c r="V71" s="42"/>
      <c r="W71" s="314">
        <f>W19*0.04</f>
        <v>908.79612476602233</v>
      </c>
      <c r="X71" s="197">
        <f t="shared" si="208"/>
        <v>602712.95746599999</v>
      </c>
      <c r="Y71" s="197">
        <f>Y19*0.04</f>
        <v>547.74320009136932</v>
      </c>
      <c r="Z71" s="14"/>
      <c r="AA71" s="41">
        <f>AA19*0.04</f>
        <v>901.52158916077576</v>
      </c>
      <c r="AB71" s="13">
        <f t="shared" si="209"/>
        <v>611766.03392341326</v>
      </c>
      <c r="AC71" s="79">
        <f>AC19*0.04</f>
        <v>551.52028709722049</v>
      </c>
      <c r="AD71" s="14"/>
      <c r="AE71" s="41">
        <f>AE19*0.04</f>
        <v>897.77060472880373</v>
      </c>
      <c r="AF71" s="13">
        <f t="shared" si="210"/>
        <v>620709.54773469048</v>
      </c>
      <c r="AG71" s="79">
        <f>AG19*0.04</f>
        <v>557.25478603071531</v>
      </c>
      <c r="AH71" s="14"/>
      <c r="AI71" s="41">
        <f>AI19*0.04</f>
        <v>893.99888109558958</v>
      </c>
      <c r="AJ71" s="13">
        <f t="shared" si="211"/>
        <v>629842.82966985879</v>
      </c>
      <c r="AK71" s="79">
        <f>AK19*0.04</f>
        <v>563.07878499093374</v>
      </c>
      <c r="AL71" s="50"/>
      <c r="AM71" s="41">
        <f>AM19*0.04</f>
        <v>932.77042647932001</v>
      </c>
      <c r="AN71" s="13">
        <f t="shared" si="212"/>
        <v>637524.11513291521</v>
      </c>
      <c r="AO71" s="79">
        <f>AO19*0.04</f>
        <v>594.66364076338039</v>
      </c>
      <c r="AP71" s="42"/>
      <c r="AQ71" s="41">
        <f>AQ19*0.04</f>
        <v>929.68148362940087</v>
      </c>
      <c r="AR71" s="13">
        <f t="shared" si="213"/>
        <v>645174.99561786675</v>
      </c>
      <c r="AS71" s="79">
        <f>AS19*0.04</f>
        <v>599.80724712661049</v>
      </c>
      <c r="AT71" s="14"/>
      <c r="AU71" s="41">
        <f>AU19*0.04</f>
        <v>926.40873504760225</v>
      </c>
      <c r="AV71" s="13">
        <f t="shared" si="214"/>
        <v>652992.56002666347</v>
      </c>
      <c r="AW71" s="79">
        <f>AW19*0.04</f>
        <v>604.93801152979688</v>
      </c>
      <c r="AX71" s="14"/>
      <c r="AY71" s="41">
        <f>AY19*0.04</f>
        <v>923.09472559169581</v>
      </c>
      <c r="AZ71" s="13">
        <f t="shared" si="215"/>
        <v>660923.26082919515</v>
      </c>
      <c r="BA71" s="79">
        <f>BA19*0.04</f>
        <v>610.09477609229464</v>
      </c>
      <c r="BB71" s="14"/>
      <c r="BC71" s="41">
        <f>BC19*0.04</f>
        <v>919.73879421728213</v>
      </c>
      <c r="BD71" s="13">
        <f t="shared" si="216"/>
        <v>668969.45742516557</v>
      </c>
      <c r="BE71" s="79">
        <f>BE19*0.04</f>
        <v>615.27716214041129</v>
      </c>
      <c r="BF71" s="50"/>
      <c r="BG71" s="41">
        <f>BG19*0.04</f>
        <v>920.15950743904136</v>
      </c>
      <c r="BH71" s="13">
        <f t="shared" si="217"/>
        <v>676930.02935781772</v>
      </c>
      <c r="BI71" s="79">
        <f>BI19*0.04</f>
        <v>622.8836023845854</v>
      </c>
      <c r="BJ71" s="42"/>
      <c r="BK71" s="41">
        <f>BK19*0.04</f>
        <v>917.18526003861666</v>
      </c>
      <c r="BL71" s="13">
        <f t="shared" si="218"/>
        <v>685147.11221619626</v>
      </c>
      <c r="BM71" s="79">
        <f>BM19*0.04</f>
        <v>628.40683228271928</v>
      </c>
      <c r="BN71" s="14"/>
      <c r="BO71" s="41">
        <f>BO19*0.04</f>
        <v>914.17581026997038</v>
      </c>
      <c r="BP71" s="13">
        <f t="shared" si="219"/>
        <v>693481.0974995842</v>
      </c>
      <c r="BQ71" s="79">
        <f>BQ19*0.04</f>
        <v>633.96364421359078</v>
      </c>
      <c r="BR71" s="14"/>
      <c r="BS71" s="41">
        <f>BS19*0.04</f>
        <v>911.13614753370427</v>
      </c>
      <c r="BT71" s="13">
        <f t="shared" si="220"/>
        <v>701932.59169044171</v>
      </c>
      <c r="BU71" s="79">
        <f>BU19*0.04</f>
        <v>639.55615742117777</v>
      </c>
      <c r="BV71" s="14"/>
      <c r="BW71" s="41">
        <f>BW19*0.04</f>
        <v>908.0659212915084</v>
      </c>
      <c r="BX71" s="13">
        <f t="shared" si="221"/>
        <v>710503.81100346404</v>
      </c>
      <c r="BY71" s="79">
        <f>BY19*0.04</f>
        <v>645.18429771998831</v>
      </c>
      <c r="BZ71" s="50"/>
      <c r="CA71" s="41">
        <f>CA19*0.04</f>
        <v>904.97009448645599</v>
      </c>
      <c r="CB71" s="13">
        <f t="shared" si="222"/>
        <v>719195.32955355826</v>
      </c>
      <c r="CC71" s="79">
        <f>CC19*0.04</f>
        <v>650.85026534030146</v>
      </c>
      <c r="CD71" s="42"/>
      <c r="CE71" s="41">
        <f>CE19*0.04</f>
        <v>902.16414334544686</v>
      </c>
      <c r="CF71" s="13">
        <f t="shared" si="223"/>
        <v>727987.90818364441</v>
      </c>
      <c r="CG71" s="79">
        <f>CG19*0.04</f>
        <v>656.76458755234137</v>
      </c>
      <c r="CH71" s="14"/>
      <c r="CI71" s="41">
        <f>CI19*0.04</f>
        <v>899.31215456631833</v>
      </c>
      <c r="CJ71" s="13">
        <f t="shared" si="224"/>
        <v>736910.12167421239</v>
      </c>
      <c r="CK71" s="79">
        <f>CK19*0.04</f>
        <v>662.71222924456367</v>
      </c>
      <c r="CL71" s="14"/>
      <c r="CM71" s="41">
        <f>CM19*0.04</f>
        <v>896.40265277680555</v>
      </c>
      <c r="CN71" s="13">
        <f t="shared" si="225"/>
        <v>745968.35981596389</v>
      </c>
      <c r="CO71" s="79">
        <f>CO19*0.04</f>
        <v>668.68801662659268</v>
      </c>
      <c r="CP71" s="14"/>
      <c r="CQ71" s="41">
        <f>CQ19*0.04</f>
        <v>893.43969216891674</v>
      </c>
      <c r="CR71" s="13">
        <f t="shared" si="226"/>
        <v>755164.02473248297</v>
      </c>
      <c r="CS71" s="79">
        <f>CS19*0.04</f>
        <v>674.69351379402985</v>
      </c>
      <c r="CT71" s="50"/>
      <c r="CU71" s="41">
        <f>CU19*0.04</f>
        <v>890.40496234721127</v>
      </c>
      <c r="CV71" s="13">
        <f t="shared" si="227"/>
        <v>764505.0397425273</v>
      </c>
      <c r="CW71" s="79">
        <f>CW19*0.04</f>
        <v>680.71908112619826</v>
      </c>
      <c r="CX71" s="42"/>
      <c r="CY71" s="41">
        <f>CY19*0.04</f>
        <v>886.61869597494865</v>
      </c>
      <c r="CZ71" s="13">
        <f t="shared" si="228"/>
        <v>774113.76800652791</v>
      </c>
      <c r="DA71" s="79">
        <f>DA19*0.04</f>
        <v>686.34373952620172</v>
      </c>
      <c r="DB71" s="14"/>
      <c r="DC71" s="41">
        <f>DC19*0.04</f>
        <v>882.78907463715905</v>
      </c>
      <c r="DD71" s="13">
        <f t="shared" si="229"/>
        <v>783871.64827977389</v>
      </c>
      <c r="DE71" s="79">
        <f>DE19*0.04</f>
        <v>691.99332701920616</v>
      </c>
      <c r="DF71" s="14"/>
      <c r="DG71" s="41">
        <f>DG19*0.04</f>
        <v>878.92265714301493</v>
      </c>
      <c r="DH71" s="13">
        <f t="shared" si="230"/>
        <v>793779.36813740002</v>
      </c>
      <c r="DI71" s="79">
        <f>DI19*0.04</f>
        <v>697.67067142862697</v>
      </c>
      <c r="DJ71" s="14"/>
      <c r="DK71" s="41">
        <f>DK19*0.04</f>
        <v>875.02360085136593</v>
      </c>
      <c r="DL71" s="13">
        <f t="shared" si="231"/>
        <v>803838.4146092427</v>
      </c>
      <c r="DM71" s="79">
        <f>DM19*0.04</f>
        <v>703.37758405403281</v>
      </c>
      <c r="DN71" s="50"/>
      <c r="DO71" s="41">
        <f>DO19*0.04</f>
        <v>871.0938455282942</v>
      </c>
      <c r="DP71" s="13">
        <f t="shared" si="232"/>
        <v>814051.08823068091</v>
      </c>
      <c r="DQ71" s="79">
        <f>DQ19*0.04</f>
        <v>709.11489290335658</v>
      </c>
      <c r="DR71" s="42"/>
      <c r="DS71" s="41">
        <f>DS19*0.04</f>
        <v>867.87335407163641</v>
      </c>
      <c r="DT71" s="13">
        <f t="shared" si="233"/>
        <v>824275.92155669199</v>
      </c>
      <c r="DU71" s="79">
        <f>DU19*0.04</f>
        <v>715.36710872189531</v>
      </c>
      <c r="DV71" s="14"/>
      <c r="DW71" s="41">
        <f>DW19*0.04</f>
        <v>864.61621743838714</v>
      </c>
      <c r="DX71" s="13">
        <f t="shared" si="234"/>
        <v>834655.14425705525</v>
      </c>
      <c r="DY71" s="79">
        <f>DY19*0.04</f>
        <v>721.65637369302647</v>
      </c>
      <c r="DZ71" s="14"/>
      <c r="EA71" s="41">
        <f>EA19*0.04</f>
        <v>861.32959304094516</v>
      </c>
      <c r="EB71" s="13">
        <f t="shared" si="235"/>
        <v>845188.84822353174</v>
      </c>
      <c r="EC71" s="79">
        <f>EC19*0.04</f>
        <v>727.98616668311979</v>
      </c>
      <c r="ED71" s="14"/>
      <c r="EE71" s="41">
        <f>EE19*0.04</f>
        <v>858.01839766835428</v>
      </c>
      <c r="EF71" s="13">
        <f t="shared" si="236"/>
        <v>855877.90974553139</v>
      </c>
      <c r="EG71" s="79">
        <f>EG19*0.04</f>
        <v>734.35899271960113</v>
      </c>
      <c r="EH71" s="50"/>
      <c r="EI71" s="41">
        <f>EI19*0.04</f>
        <v>856.6447285257268</v>
      </c>
      <c r="EJ71" s="13">
        <f t="shared" si="237"/>
        <v>865598.52036507858</v>
      </c>
      <c r="EK71" s="79">
        <f>EK19*0.04</f>
        <v>741.51040949041351</v>
      </c>
      <c r="EL71" s="26"/>
    </row>
    <row r="72" spans="1:142" ht="15" thickBot="1" x14ac:dyDescent="0.4">
      <c r="A72" s="8" t="s">
        <v>90</v>
      </c>
      <c r="B72" s="5" t="s">
        <v>116</v>
      </c>
      <c r="C72" s="91">
        <f>C19*0.02</f>
        <v>463.70030020547335</v>
      </c>
      <c r="D72" s="17">
        <f t="shared" si="203"/>
        <v>556110.93056103855</v>
      </c>
      <c r="E72" s="81">
        <f>E19*0.02</f>
        <v>257.86880544869871</v>
      </c>
      <c r="F72" s="46"/>
      <c r="G72" s="45">
        <f>G19*0.02</f>
        <v>460.32696514719623</v>
      </c>
      <c r="H72" s="17">
        <f t="shared" si="204"/>
        <v>569575.44284667959</v>
      </c>
      <c r="I72" s="81">
        <f>I19*0.02</f>
        <v>262.19093502798233</v>
      </c>
      <c r="J72" s="18"/>
      <c r="K72" s="45">
        <f>K19*0.02</f>
        <v>459.89313027100246</v>
      </c>
      <c r="L72" s="17">
        <f t="shared" si="205"/>
        <v>577661.47972589778</v>
      </c>
      <c r="M72" s="81">
        <f>M19*0.02</f>
        <v>265.66254614812237</v>
      </c>
      <c r="N72" s="18"/>
      <c r="O72" s="45">
        <f>O19*0.02</f>
        <v>459.88711090709882</v>
      </c>
      <c r="P72" s="17">
        <f t="shared" si="206"/>
        <v>585817.37708084076</v>
      </c>
      <c r="Q72" s="81">
        <f>Q19*0.02</f>
        <v>269.40986106488236</v>
      </c>
      <c r="R72" s="52"/>
      <c r="S72" s="45">
        <f>S19*0.02</f>
        <v>458.4041458205819</v>
      </c>
      <c r="T72" s="17">
        <f t="shared" si="207"/>
        <v>593794.35338038404</v>
      </c>
      <c r="U72" s="81">
        <f>U19*0.02</f>
        <v>272.19779335441973</v>
      </c>
      <c r="V72" s="46"/>
      <c r="W72" s="324">
        <f>W19*0.02</f>
        <v>454.39806238301117</v>
      </c>
      <c r="X72" s="325">
        <f t="shared" si="208"/>
        <v>602712.95746599999</v>
      </c>
      <c r="Y72" s="325">
        <f>Y19*0.02</f>
        <v>273.87160004568466</v>
      </c>
      <c r="Z72" s="18"/>
      <c r="AA72" s="45">
        <f>AA19*0.02</f>
        <v>450.76079458038788</v>
      </c>
      <c r="AB72" s="17">
        <f t="shared" si="209"/>
        <v>611766.03392341326</v>
      </c>
      <c r="AC72" s="81">
        <f>AC19*0.02</f>
        <v>275.76014354861024</v>
      </c>
      <c r="AD72" s="18"/>
      <c r="AE72" s="45">
        <f>AE19*0.02</f>
        <v>448.88530236440187</v>
      </c>
      <c r="AF72" s="17">
        <f t="shared" si="210"/>
        <v>620709.54773469048</v>
      </c>
      <c r="AG72" s="81">
        <f>AG19*0.02</f>
        <v>278.62739301535765</v>
      </c>
      <c r="AH72" s="18"/>
      <c r="AI72" s="45">
        <f>AI19*0.02</f>
        <v>446.99944054779479</v>
      </c>
      <c r="AJ72" s="17">
        <f t="shared" si="211"/>
        <v>629842.82966985879</v>
      </c>
      <c r="AK72" s="81">
        <f>AK19*0.02</f>
        <v>281.53939249546687</v>
      </c>
      <c r="AL72" s="52"/>
      <c r="AM72" s="45">
        <f>AM19*0.02</f>
        <v>466.38521323966</v>
      </c>
      <c r="AN72" s="17">
        <f t="shared" si="212"/>
        <v>637524.11513291521</v>
      </c>
      <c r="AO72" s="81">
        <f>AO19*0.02</f>
        <v>297.33182038169019</v>
      </c>
      <c r="AP72" s="46"/>
      <c r="AQ72" s="45">
        <f>AQ19*0.02</f>
        <v>464.84074181470044</v>
      </c>
      <c r="AR72" s="17">
        <f t="shared" si="213"/>
        <v>645174.99561786675</v>
      </c>
      <c r="AS72" s="81">
        <f>AS19*0.02</f>
        <v>299.90362356330525</v>
      </c>
      <c r="AT72" s="18"/>
      <c r="AU72" s="45">
        <f>AU19*0.02</f>
        <v>463.20436752380112</v>
      </c>
      <c r="AV72" s="17">
        <f t="shared" si="214"/>
        <v>652992.56002666347</v>
      </c>
      <c r="AW72" s="81">
        <f>AW19*0.02</f>
        <v>302.46900576489844</v>
      </c>
      <c r="AX72" s="18"/>
      <c r="AY72" s="45">
        <f>AY19*0.02</f>
        <v>461.5473627958479</v>
      </c>
      <c r="AZ72" s="17">
        <f t="shared" si="215"/>
        <v>660923.26082919515</v>
      </c>
      <c r="BA72" s="81">
        <f>BA19*0.02</f>
        <v>305.04738804614732</v>
      </c>
      <c r="BB72" s="18"/>
      <c r="BC72" s="45">
        <f>BC19*0.02</f>
        <v>459.86939710864107</v>
      </c>
      <c r="BD72" s="17">
        <f t="shared" si="216"/>
        <v>668969.45742516557</v>
      </c>
      <c r="BE72" s="81">
        <f>BE19*0.02</f>
        <v>307.63858107020565</v>
      </c>
      <c r="BF72" s="52"/>
      <c r="BG72" s="45">
        <f>BG19*0.02</f>
        <v>460.07975371952068</v>
      </c>
      <c r="BH72" s="17">
        <f t="shared" si="217"/>
        <v>676930.02935781772</v>
      </c>
      <c r="BI72" s="81">
        <f>BI19*0.02</f>
        <v>311.4418011922927</v>
      </c>
      <c r="BJ72" s="46"/>
      <c r="BK72" s="45">
        <f>BK19*0.02</f>
        <v>458.59263001930833</v>
      </c>
      <c r="BL72" s="17">
        <f t="shared" si="218"/>
        <v>685147.11221619626</v>
      </c>
      <c r="BM72" s="81">
        <f>BM19*0.02</f>
        <v>314.20341614135964</v>
      </c>
      <c r="BN72" s="18"/>
      <c r="BO72" s="45">
        <f>BO19*0.02</f>
        <v>457.08790513498519</v>
      </c>
      <c r="BP72" s="17">
        <f t="shared" si="219"/>
        <v>693481.0974995842</v>
      </c>
      <c r="BQ72" s="81">
        <f>BQ19*0.02</f>
        <v>316.98182210679539</v>
      </c>
      <c r="BR72" s="18"/>
      <c r="BS72" s="45">
        <f>BS19*0.02</f>
        <v>455.56807376685214</v>
      </c>
      <c r="BT72" s="17">
        <f t="shared" si="220"/>
        <v>701932.59169044171</v>
      </c>
      <c r="BU72" s="81">
        <f>BU19*0.02</f>
        <v>319.77807871058889</v>
      </c>
      <c r="BV72" s="18"/>
      <c r="BW72" s="45">
        <f>BW19*0.02</f>
        <v>454.0329606457542</v>
      </c>
      <c r="BX72" s="17">
        <f t="shared" si="221"/>
        <v>710503.81100346404</v>
      </c>
      <c r="BY72" s="81">
        <f>BY19*0.02</f>
        <v>322.59214885999415</v>
      </c>
      <c r="BZ72" s="52"/>
      <c r="CA72" s="45">
        <f>CA19*0.02</f>
        <v>452.485047243228</v>
      </c>
      <c r="CB72" s="17">
        <f t="shared" si="222"/>
        <v>719195.32955355826</v>
      </c>
      <c r="CC72" s="81">
        <f>CC19*0.02</f>
        <v>325.42513267015073</v>
      </c>
      <c r="CD72" s="46"/>
      <c r="CE72" s="45">
        <f>CE19*0.02</f>
        <v>451.08207167272343</v>
      </c>
      <c r="CF72" s="17">
        <f t="shared" si="223"/>
        <v>727987.90818364441</v>
      </c>
      <c r="CG72" s="81">
        <f>CG19*0.02</f>
        <v>328.38229377617068</v>
      </c>
      <c r="CH72" s="18"/>
      <c r="CI72" s="45">
        <f>CI19*0.02</f>
        <v>449.65607728315916</v>
      </c>
      <c r="CJ72" s="17">
        <f t="shared" si="224"/>
        <v>736910.12167421239</v>
      </c>
      <c r="CK72" s="81">
        <f>CK19*0.02</f>
        <v>331.35611462228184</v>
      </c>
      <c r="CL72" s="18"/>
      <c r="CM72" s="45">
        <f>CM19*0.02</f>
        <v>448.20132638840278</v>
      </c>
      <c r="CN72" s="17">
        <f t="shared" si="225"/>
        <v>745968.35981596389</v>
      </c>
      <c r="CO72" s="81">
        <f>CO19*0.02</f>
        <v>334.34400831329634</v>
      </c>
      <c r="CP72" s="18"/>
      <c r="CQ72" s="45">
        <f>CQ19*0.02</f>
        <v>446.71984608445837</v>
      </c>
      <c r="CR72" s="17">
        <f t="shared" si="226"/>
        <v>755164.02473248297</v>
      </c>
      <c r="CS72" s="81">
        <f>CS19*0.02</f>
        <v>337.34675689701493</v>
      </c>
      <c r="CT72" s="52"/>
      <c r="CU72" s="45">
        <f>CU19*0.02</f>
        <v>445.20248117360563</v>
      </c>
      <c r="CV72" s="17">
        <f t="shared" si="227"/>
        <v>764505.0397425273</v>
      </c>
      <c r="CW72" s="81">
        <f>CW19*0.02</f>
        <v>340.35954056309913</v>
      </c>
      <c r="CX72" s="46"/>
      <c r="CY72" s="45">
        <f>CY19*0.02</f>
        <v>443.30934798747433</v>
      </c>
      <c r="CZ72" s="17">
        <f t="shared" si="228"/>
        <v>774113.76800652791</v>
      </c>
      <c r="DA72" s="81">
        <f>DA19*0.02</f>
        <v>343.17186976310086</v>
      </c>
      <c r="DB72" s="18"/>
      <c r="DC72" s="45">
        <f>DC19*0.02</f>
        <v>441.39453731857952</v>
      </c>
      <c r="DD72" s="17">
        <f t="shared" si="229"/>
        <v>783871.64827977389</v>
      </c>
      <c r="DE72" s="81">
        <f>DE19*0.02</f>
        <v>345.99666350960308</v>
      </c>
      <c r="DF72" s="18"/>
      <c r="DG72" s="45">
        <f>DG19*0.02</f>
        <v>439.46132857150747</v>
      </c>
      <c r="DH72" s="17">
        <f t="shared" si="230"/>
        <v>793779.36813740002</v>
      </c>
      <c r="DI72" s="81">
        <f>DI19*0.02</f>
        <v>348.83533571431349</v>
      </c>
      <c r="DJ72" s="18"/>
      <c r="DK72" s="45">
        <f>DK19*0.02</f>
        <v>437.51180042568296</v>
      </c>
      <c r="DL72" s="17">
        <f t="shared" si="231"/>
        <v>803838.4146092427</v>
      </c>
      <c r="DM72" s="81">
        <f>DM19*0.02</f>
        <v>351.6887920270164</v>
      </c>
      <c r="DN72" s="52"/>
      <c r="DO72" s="45">
        <f>DO19*0.02</f>
        <v>435.5469227641471</v>
      </c>
      <c r="DP72" s="17">
        <f t="shared" si="232"/>
        <v>814051.08823068091</v>
      </c>
      <c r="DQ72" s="81">
        <f>DQ19*0.02</f>
        <v>354.55744645167829</v>
      </c>
      <c r="DR72" s="46"/>
      <c r="DS72" s="45">
        <f>DS19*0.02</f>
        <v>433.93667703581821</v>
      </c>
      <c r="DT72" s="17">
        <f t="shared" si="233"/>
        <v>824275.92155669199</v>
      </c>
      <c r="DU72" s="81">
        <f>DU19*0.02</f>
        <v>357.68355436094765</v>
      </c>
      <c r="DV72" s="18"/>
      <c r="DW72" s="45">
        <f>DW19*0.02</f>
        <v>432.30810871919357</v>
      </c>
      <c r="DX72" s="17">
        <f t="shared" si="234"/>
        <v>834655.14425705525</v>
      </c>
      <c r="DY72" s="81">
        <f>DY19*0.02</f>
        <v>360.82818684651323</v>
      </c>
      <c r="DZ72" s="18"/>
      <c r="EA72" s="45">
        <f>EA19*0.02</f>
        <v>430.66479652047258</v>
      </c>
      <c r="EB72" s="17">
        <f t="shared" si="235"/>
        <v>845188.84822353174</v>
      </c>
      <c r="EC72" s="81">
        <f>EC19*0.02</f>
        <v>363.9930833415599</v>
      </c>
      <c r="ED72" s="18"/>
      <c r="EE72" s="45">
        <f>EE19*0.02</f>
        <v>429.00919883417714</v>
      </c>
      <c r="EF72" s="17">
        <f t="shared" si="236"/>
        <v>855877.90974553139</v>
      </c>
      <c r="EG72" s="81">
        <f>EG19*0.02</f>
        <v>367.17949635980057</v>
      </c>
      <c r="EH72" s="52"/>
      <c r="EI72" s="45">
        <f>EI19*0.02</f>
        <v>428.3223642628634</v>
      </c>
      <c r="EJ72" s="17">
        <f t="shared" si="237"/>
        <v>865598.52036507858</v>
      </c>
      <c r="EK72" s="81">
        <f>EK19*0.02</f>
        <v>370.75520474520675</v>
      </c>
      <c r="EL72" s="28"/>
    </row>
    <row r="73" spans="1:142" x14ac:dyDescent="0.35">
      <c r="A73" s="215"/>
      <c r="B73" s="216"/>
      <c r="C73" s="131"/>
      <c r="E73" s="131"/>
      <c r="I73" s="131"/>
      <c r="M73" s="131"/>
      <c r="N73" s="2"/>
      <c r="O73" s="2"/>
      <c r="P73" s="2"/>
      <c r="Q73" s="131"/>
      <c r="R73" s="2"/>
      <c r="S73" s="2"/>
      <c r="T73" s="2"/>
      <c r="U73" s="131"/>
      <c r="V73" s="2"/>
      <c r="W73" s="2"/>
      <c r="X73" s="2"/>
      <c r="Y73" s="131"/>
      <c r="Z73" s="2"/>
      <c r="AA73" s="2"/>
      <c r="AB73" s="2"/>
      <c r="AC73" s="131"/>
      <c r="AD73" s="2"/>
      <c r="AE73" s="2"/>
      <c r="AF73" s="2"/>
      <c r="AG73" s="131"/>
      <c r="AH73" s="2"/>
      <c r="AI73" s="2"/>
      <c r="AJ73" s="2"/>
      <c r="AK73" s="131"/>
      <c r="AL73" s="2"/>
      <c r="AM73" s="2"/>
      <c r="AN73" s="2"/>
      <c r="AO73" s="131"/>
      <c r="AP73" s="2"/>
      <c r="AQ73" s="2"/>
      <c r="AR73" s="2"/>
      <c r="AS73" s="131"/>
      <c r="AT73" s="2"/>
      <c r="AU73" s="2"/>
      <c r="AV73" s="2"/>
      <c r="AW73" s="131"/>
      <c r="AX73" s="2"/>
      <c r="AY73" s="2"/>
      <c r="AZ73" s="2"/>
      <c r="BA73" s="131"/>
      <c r="BB73" s="2"/>
      <c r="BC73" s="2"/>
      <c r="BD73" s="2"/>
      <c r="BE73" s="131"/>
      <c r="BF73" s="2"/>
      <c r="BG73" s="2"/>
      <c r="BH73" s="2"/>
      <c r="BI73" s="131"/>
      <c r="BJ73" s="2"/>
      <c r="BK73" s="2"/>
      <c r="BL73" s="2"/>
      <c r="BM73" s="131"/>
      <c r="BN73" s="2"/>
      <c r="BO73" s="2"/>
      <c r="BP73" s="2"/>
      <c r="BQ73" s="131"/>
      <c r="BR73" s="2"/>
      <c r="BS73" s="2"/>
      <c r="BT73" s="2"/>
      <c r="BU73" s="131"/>
      <c r="BV73" s="2"/>
      <c r="BW73" s="2"/>
      <c r="BX73" s="2"/>
      <c r="BY73" s="131"/>
      <c r="BZ73" s="2"/>
      <c r="CA73" s="2"/>
      <c r="CB73" s="2"/>
      <c r="CC73" s="131"/>
      <c r="CD73" s="2"/>
      <c r="CE73" s="2"/>
      <c r="CF73" s="2"/>
      <c r="CG73" s="131"/>
      <c r="CH73" s="2"/>
      <c r="CI73" s="2"/>
      <c r="CJ73" s="2"/>
      <c r="CK73" s="131"/>
      <c r="CL73" s="2"/>
      <c r="CM73" s="2"/>
      <c r="CN73" s="2"/>
      <c r="CO73" s="131"/>
      <c r="CP73" s="2"/>
      <c r="CQ73" s="2"/>
      <c r="CR73" s="2"/>
      <c r="CS73" s="131"/>
      <c r="CT73" s="2"/>
      <c r="CU73" s="2"/>
      <c r="CV73" s="2"/>
      <c r="CW73" s="131"/>
      <c r="CX73" s="2"/>
      <c r="CY73" s="2"/>
      <c r="CZ73" s="2"/>
      <c r="DA73" s="131"/>
      <c r="DB73" s="2"/>
      <c r="DC73" s="2"/>
      <c r="DD73" s="2"/>
      <c r="DE73" s="131"/>
      <c r="DF73" s="2"/>
      <c r="DG73" s="2"/>
      <c r="DH73" s="2"/>
      <c r="DI73" s="131"/>
      <c r="DJ73" s="2"/>
      <c r="DK73" s="2"/>
      <c r="DL73" s="2"/>
      <c r="DM73" s="131"/>
      <c r="DN73" s="2"/>
      <c r="DO73" s="2"/>
      <c r="DP73" s="2"/>
      <c r="DQ73" s="131"/>
      <c r="DR73" s="2"/>
      <c r="DS73" s="2"/>
      <c r="DT73" s="2"/>
      <c r="DU73" s="131"/>
      <c r="DV73" s="2"/>
      <c r="DW73" s="2"/>
      <c r="DX73" s="2"/>
      <c r="DY73" s="131"/>
      <c r="DZ73" s="2"/>
      <c r="EA73" s="2"/>
      <c r="EB73" s="2"/>
      <c r="EC73" s="131"/>
      <c r="ED73" s="2"/>
      <c r="EE73" s="2"/>
      <c r="EF73" s="2"/>
      <c r="EG73" s="131"/>
      <c r="EH73" s="2"/>
      <c r="EI73" s="2"/>
      <c r="EJ73" s="2"/>
      <c r="EK73" s="131"/>
      <c r="EL73" s="2"/>
    </row>
    <row r="74" spans="1:142" x14ac:dyDescent="0.35">
      <c r="A74" s="215"/>
      <c r="B74" s="216" t="s">
        <v>353</v>
      </c>
      <c r="D74" s="131">
        <f>C37+C38+C39+C40</f>
        <v>152.688312</v>
      </c>
      <c r="E74" s="131">
        <f>G37+G38+G39+G40</f>
        <v>166.368312</v>
      </c>
      <c r="F74" s="131">
        <f>K37+K38+K39+K40</f>
        <v>180.04831200000001</v>
      </c>
      <c r="G74" s="131">
        <f>O37+O38+O39+O40</f>
        <v>193.72831200000002</v>
      </c>
      <c r="H74" s="131">
        <f>S37+S38+S39+S40</f>
        <v>207.40831200000002</v>
      </c>
      <c r="I74" s="131">
        <f>W37+W38+W39+W40</f>
        <v>235.808312</v>
      </c>
      <c r="J74" s="131">
        <f>AA37+AA38+AA39+AA40</f>
        <v>264.20831200000003</v>
      </c>
      <c r="K74" s="131">
        <f>AE37+AE38+AE39+AE40</f>
        <v>292.60831199999996</v>
      </c>
      <c r="L74" s="131">
        <f>AI37+AI38+AI39+AI40</f>
        <v>321.00831199999993</v>
      </c>
      <c r="M74" s="131">
        <f>AM37+AM38+AM39+AM40</f>
        <v>353.31631199999998</v>
      </c>
      <c r="N74" s="131">
        <f>AQ37+AQ38+AQ39+AQ40</f>
        <v>31.316312</v>
      </c>
      <c r="O74" s="131">
        <f>AU37+AU38+AU39+AU40</f>
        <v>31.316312</v>
      </c>
      <c r="P74" s="131">
        <f>AY37+AY38+AY39+AY40</f>
        <v>31.316312</v>
      </c>
      <c r="Q74" s="131">
        <f>BC37+BC38+BC39+BC40</f>
        <v>31.316312</v>
      </c>
      <c r="R74" s="131">
        <f>BG37+BG38+BG39+BG40</f>
        <v>450.31631199999998</v>
      </c>
      <c r="S74" s="131">
        <f>BK37+BK38+BK39+BK40</f>
        <v>462.11631199999999</v>
      </c>
      <c r="T74" s="131">
        <f>BO37+BO38+BO39+BO40</f>
        <v>473.916312</v>
      </c>
      <c r="U74" s="131">
        <f>BS37+BS38+BS39+BS40</f>
        <v>485.71631200000002</v>
      </c>
      <c r="V74" s="131">
        <f>BW37+BW38+BW39+BW40</f>
        <v>497.51631200000003</v>
      </c>
      <c r="W74" s="131">
        <f>CA37+CA38+CA39+CA40</f>
        <v>511.77</v>
      </c>
      <c r="X74" s="131">
        <f>CE37+CE38+CE39+CE40</f>
        <v>521.16999999999996</v>
      </c>
      <c r="Y74" s="131">
        <f>CI37+CI38+CI39+CI40</f>
        <v>530.56999999999994</v>
      </c>
      <c r="Z74" s="131">
        <f>CM37+CM38+CM39+CM40</f>
        <v>539.96999999999991</v>
      </c>
      <c r="AA74" s="131">
        <f>CQ37+CQ38+CQ39+CQ40</f>
        <v>549.36999999999989</v>
      </c>
      <c r="AB74" s="131">
        <f>CU37+CU38+CU39+CU40</f>
        <v>558.77</v>
      </c>
      <c r="AC74" s="131">
        <f>CY37+CY38+CY39+CY40</f>
        <v>572.37</v>
      </c>
      <c r="AD74" s="131">
        <f>DC37+DC38+DC39+DC40</f>
        <v>585.97</v>
      </c>
      <c r="AE74" s="131">
        <f>DG37+DG38+DG39+DG40</f>
        <v>599.57000000000005</v>
      </c>
      <c r="AF74" s="131">
        <f>DK37+DK38+DK39+DK40</f>
        <v>613.17000000000007</v>
      </c>
      <c r="AG74" s="131">
        <f>DO37+DO38+DO39+DO40</f>
        <v>626.77</v>
      </c>
      <c r="AH74" s="131">
        <f>DS37+DS38+DS39+DS40</f>
        <v>629.56999999999994</v>
      </c>
      <c r="AI74" s="131">
        <f>DW37+DW38+DW39+DW40</f>
        <v>632.36999999999989</v>
      </c>
      <c r="AJ74" s="131">
        <f>EA37+EA38+EA39+EA40</f>
        <v>635.16999999999985</v>
      </c>
      <c r="AK74" s="131">
        <f>EE37+EE38+EE39+EE40</f>
        <v>637.9699999999998</v>
      </c>
      <c r="AL74" s="131">
        <f>EI37+EI38+EI39+EI40</f>
        <v>641.57000000000005</v>
      </c>
      <c r="AM74" s="2"/>
      <c r="AN74" s="131"/>
      <c r="AO74" s="2"/>
    </row>
    <row r="75" spans="1:142" x14ac:dyDescent="0.35">
      <c r="A75" s="215"/>
      <c r="B75" s="216" t="s">
        <v>360</v>
      </c>
      <c r="D75" s="131">
        <v>0</v>
      </c>
      <c r="E75" s="131">
        <f t="shared" ref="E75:M75" si="238">E74-D74</f>
        <v>13.680000000000007</v>
      </c>
      <c r="F75" s="131">
        <f t="shared" si="238"/>
        <v>13.680000000000007</v>
      </c>
      <c r="G75" s="131">
        <f t="shared" si="238"/>
        <v>13.680000000000007</v>
      </c>
      <c r="H75" s="131">
        <f t="shared" si="238"/>
        <v>13.680000000000007</v>
      </c>
      <c r="I75" s="131">
        <f t="shared" si="238"/>
        <v>28.399999999999977</v>
      </c>
      <c r="J75" s="131">
        <f t="shared" si="238"/>
        <v>28.400000000000034</v>
      </c>
      <c r="K75" s="131">
        <f t="shared" si="238"/>
        <v>28.39999999999992</v>
      </c>
      <c r="L75" s="131">
        <f t="shared" si="238"/>
        <v>28.399999999999977</v>
      </c>
      <c r="M75" s="131">
        <f t="shared" si="238"/>
        <v>32.30800000000005</v>
      </c>
      <c r="N75" s="2"/>
      <c r="O75" s="2"/>
      <c r="P75" s="2"/>
      <c r="Q75" s="2"/>
      <c r="R75" s="131">
        <f>R74-M74</f>
        <v>97</v>
      </c>
      <c r="S75" s="131">
        <f t="shared" ref="S75:AL75" si="239">S74-R74</f>
        <v>11.800000000000011</v>
      </c>
      <c r="T75" s="131">
        <f t="shared" si="239"/>
        <v>11.800000000000011</v>
      </c>
      <c r="U75" s="131">
        <f t="shared" si="239"/>
        <v>11.800000000000011</v>
      </c>
      <c r="V75" s="131">
        <f t="shared" si="239"/>
        <v>11.800000000000011</v>
      </c>
      <c r="W75" s="131">
        <f t="shared" si="239"/>
        <v>14.253687999999954</v>
      </c>
      <c r="X75" s="131">
        <f t="shared" si="239"/>
        <v>9.3999999999999773</v>
      </c>
      <c r="Y75" s="131">
        <f t="shared" si="239"/>
        <v>9.3999999999999773</v>
      </c>
      <c r="Z75" s="131">
        <f t="shared" si="239"/>
        <v>9.3999999999999773</v>
      </c>
      <c r="AA75" s="131">
        <f t="shared" si="239"/>
        <v>9.3999999999999773</v>
      </c>
      <c r="AB75" s="131">
        <f t="shared" si="239"/>
        <v>9.4000000000000909</v>
      </c>
      <c r="AC75" s="131">
        <f t="shared" si="239"/>
        <v>13.600000000000023</v>
      </c>
      <c r="AD75" s="131">
        <f t="shared" si="239"/>
        <v>13.600000000000023</v>
      </c>
      <c r="AE75" s="131">
        <f t="shared" si="239"/>
        <v>13.600000000000023</v>
      </c>
      <c r="AF75" s="131">
        <f t="shared" si="239"/>
        <v>13.600000000000023</v>
      </c>
      <c r="AG75" s="131">
        <f t="shared" si="239"/>
        <v>13.599999999999909</v>
      </c>
      <c r="AH75" s="131">
        <f t="shared" si="239"/>
        <v>2.7999999999999545</v>
      </c>
      <c r="AI75" s="131">
        <f t="shared" si="239"/>
        <v>2.7999999999999545</v>
      </c>
      <c r="AJ75" s="131">
        <f t="shared" si="239"/>
        <v>2.7999999999999545</v>
      </c>
      <c r="AK75" s="131">
        <f t="shared" si="239"/>
        <v>2.7999999999999545</v>
      </c>
      <c r="AL75" s="131">
        <f t="shared" si="239"/>
        <v>3.6000000000002501</v>
      </c>
      <c r="AM75" s="2"/>
      <c r="AN75" s="131"/>
      <c r="AO75" s="2"/>
    </row>
    <row r="76" spans="1:142" x14ac:dyDescent="0.35">
      <c r="A76" s="215"/>
      <c r="B76" s="216" t="s">
        <v>363</v>
      </c>
      <c r="D76" s="270">
        <f t="shared" ref="D76:M76" si="240">D75*$F$157</f>
        <v>0</v>
      </c>
      <c r="E76" s="270">
        <f t="shared" si="240"/>
        <v>141.55944497004106</v>
      </c>
      <c r="F76" s="270">
        <f t="shared" si="240"/>
        <v>141.55944497004106</v>
      </c>
      <c r="G76" s="270">
        <f t="shared" si="240"/>
        <v>141.55944497004106</v>
      </c>
      <c r="H76" s="270">
        <f t="shared" si="240"/>
        <v>141.55944497004106</v>
      </c>
      <c r="I76" s="270">
        <f t="shared" si="240"/>
        <v>293.88071908985091</v>
      </c>
      <c r="J76" s="270">
        <f t="shared" si="240"/>
        <v>293.88071908985154</v>
      </c>
      <c r="K76" s="270">
        <f t="shared" si="240"/>
        <v>293.88071908985034</v>
      </c>
      <c r="L76" s="270">
        <f t="shared" si="240"/>
        <v>293.88071908985091</v>
      </c>
      <c r="M76" s="270">
        <f t="shared" si="240"/>
        <v>334.32036170263825</v>
      </c>
      <c r="N76" s="270">
        <f>(R77-M76)/5</f>
        <v>133.88543295324391</v>
      </c>
      <c r="O76" s="270">
        <f>(R77-M76)/5</f>
        <v>133.88543295324391</v>
      </c>
      <c r="P76" s="270">
        <f>(R77-M76)/5</f>
        <v>133.88543295324391</v>
      </c>
      <c r="Q76" s="270">
        <f>(R77-M76)/5</f>
        <v>133.88543295324391</v>
      </c>
      <c r="R76" s="270">
        <f>(R77-M76)/5</f>
        <v>133.88543295324391</v>
      </c>
      <c r="S76" s="270">
        <f t="shared" ref="S76:AL76" si="241">S75*$F$157</f>
        <v>122.10536919930448</v>
      </c>
      <c r="T76" s="270">
        <f t="shared" si="241"/>
        <v>122.10536919930448</v>
      </c>
      <c r="U76" s="270">
        <f t="shared" si="241"/>
        <v>122.10536919930448</v>
      </c>
      <c r="V76" s="270">
        <f t="shared" si="241"/>
        <v>122.10536919930448</v>
      </c>
      <c r="W76" s="270">
        <f t="shared" si="241"/>
        <v>147.49591827895665</v>
      </c>
      <c r="X76" s="270">
        <f t="shared" si="241"/>
        <v>97.270378853682899</v>
      </c>
      <c r="Y76" s="270">
        <f t="shared" si="241"/>
        <v>97.270378853682899</v>
      </c>
      <c r="Z76" s="270">
        <f t="shared" si="241"/>
        <v>97.270378853682899</v>
      </c>
      <c r="AA76" s="270">
        <f t="shared" si="241"/>
        <v>97.270378853682899</v>
      </c>
      <c r="AB76" s="270">
        <f t="shared" si="241"/>
        <v>97.270378853684065</v>
      </c>
      <c r="AC76" s="270">
        <f t="shared" si="241"/>
        <v>140.73161195852052</v>
      </c>
      <c r="AD76" s="270">
        <f t="shared" si="241"/>
        <v>140.73161195852052</v>
      </c>
      <c r="AE76" s="270">
        <f t="shared" si="241"/>
        <v>140.73161195852052</v>
      </c>
      <c r="AF76" s="270">
        <f t="shared" si="241"/>
        <v>140.73161195852052</v>
      </c>
      <c r="AG76" s="270">
        <f t="shared" si="241"/>
        <v>140.73161195851932</v>
      </c>
      <c r="AH76" s="270">
        <f t="shared" si="241"/>
        <v>28.974155403224291</v>
      </c>
      <c r="AI76" s="270">
        <f t="shared" si="241"/>
        <v>28.974155403224291</v>
      </c>
      <c r="AJ76" s="270">
        <f t="shared" si="241"/>
        <v>28.974155403224291</v>
      </c>
      <c r="AK76" s="270">
        <f t="shared" si="241"/>
        <v>28.974155403224291</v>
      </c>
      <c r="AL76" s="270">
        <f t="shared" si="241"/>
        <v>37.252485518434426</v>
      </c>
      <c r="AM76" s="2"/>
      <c r="AN76" s="131"/>
      <c r="AO76" s="2"/>
    </row>
    <row r="77" spans="1:142" x14ac:dyDescent="0.35">
      <c r="A77" s="215"/>
      <c r="B77" s="216"/>
      <c r="C77" s="131"/>
      <c r="E77" s="131"/>
      <c r="I77" s="131"/>
      <c r="M77" s="131"/>
      <c r="N77" s="2"/>
      <c r="O77" s="2"/>
      <c r="P77" s="2"/>
      <c r="Q77" s="131"/>
      <c r="R77" s="131">
        <f>R75*$F$157</f>
        <v>1003.7475264688578</v>
      </c>
      <c r="S77" s="2"/>
      <c r="T77" s="2"/>
      <c r="U77" s="131"/>
      <c r="V77" s="2"/>
      <c r="W77" s="2"/>
      <c r="X77" s="2"/>
      <c r="Y77" s="131"/>
      <c r="Z77" s="2"/>
      <c r="AA77" s="2"/>
      <c r="AB77" s="2"/>
      <c r="AC77" s="131"/>
      <c r="AD77" s="2"/>
      <c r="AE77" s="2"/>
      <c r="AF77" s="2"/>
      <c r="AG77" s="131"/>
      <c r="AH77" s="2"/>
      <c r="AI77" s="2"/>
      <c r="AJ77" s="2"/>
      <c r="AK77" s="131"/>
      <c r="AL77" s="2"/>
      <c r="AM77" s="2"/>
      <c r="AN77" s="2"/>
      <c r="AO77" s="131"/>
      <c r="AP77" s="2"/>
      <c r="AQ77" s="2"/>
      <c r="AR77" s="2"/>
      <c r="AS77" s="131"/>
      <c r="AT77" s="2"/>
      <c r="AU77" s="2"/>
      <c r="AV77" s="2"/>
      <c r="AW77" s="131"/>
      <c r="AX77" s="2"/>
      <c r="AY77" s="2"/>
      <c r="AZ77" s="2"/>
      <c r="BA77" s="131"/>
      <c r="BB77" s="2"/>
      <c r="BC77" s="2"/>
      <c r="BD77" s="2"/>
      <c r="BE77" s="131"/>
      <c r="BF77" s="2"/>
      <c r="BG77" s="2"/>
      <c r="BH77" s="2"/>
      <c r="BI77" s="131"/>
      <c r="BJ77" s="2"/>
      <c r="BK77" s="2"/>
      <c r="BL77" s="2"/>
      <c r="BM77" s="131"/>
      <c r="BN77" s="2"/>
      <c r="BO77" s="2"/>
      <c r="BP77" s="2"/>
      <c r="BQ77" s="131"/>
      <c r="BR77" s="2"/>
      <c r="BS77" s="2"/>
      <c r="BT77" s="2"/>
      <c r="BU77" s="131"/>
      <c r="BV77" s="2"/>
      <c r="BW77" s="2"/>
      <c r="BX77" s="2"/>
      <c r="BY77" s="131"/>
      <c r="BZ77" s="2"/>
      <c r="CA77" s="2"/>
      <c r="CB77" s="2"/>
      <c r="CC77" s="131"/>
      <c r="CD77" s="2"/>
      <c r="CE77" s="2"/>
      <c r="CF77" s="2"/>
      <c r="CG77" s="131"/>
      <c r="CH77" s="2"/>
      <c r="CI77" s="2"/>
      <c r="CJ77" s="2"/>
      <c r="CK77" s="131"/>
      <c r="CL77" s="2"/>
      <c r="CM77" s="2"/>
      <c r="CN77" s="2"/>
      <c r="CO77" s="131"/>
      <c r="CP77" s="2"/>
      <c r="CQ77" s="2"/>
      <c r="CR77" s="2"/>
      <c r="CS77" s="131"/>
      <c r="CT77" s="2"/>
      <c r="CU77" s="2"/>
      <c r="CV77" s="2"/>
      <c r="CW77" s="131"/>
      <c r="CX77" s="2"/>
      <c r="CY77" s="2"/>
      <c r="CZ77" s="2"/>
      <c r="DA77" s="131"/>
      <c r="DB77" s="2"/>
      <c r="DC77" s="2"/>
      <c r="DD77" s="2"/>
      <c r="DE77" s="131"/>
      <c r="DF77" s="2"/>
      <c r="DG77" s="2"/>
      <c r="DH77" s="2"/>
      <c r="DI77" s="131"/>
      <c r="DJ77" s="2"/>
      <c r="DK77" s="2"/>
      <c r="DL77" s="2"/>
      <c r="DM77" s="131"/>
      <c r="DN77" s="2"/>
      <c r="DO77" s="2"/>
      <c r="DP77" s="2"/>
      <c r="DQ77" s="131"/>
      <c r="DR77" s="2"/>
      <c r="DS77" s="2"/>
      <c r="DT77" s="2"/>
      <c r="DU77" s="131"/>
      <c r="DV77" s="2"/>
      <c r="DW77" s="2"/>
      <c r="DX77" s="2"/>
      <c r="DY77" s="131"/>
      <c r="DZ77" s="2"/>
      <c r="EA77" s="2"/>
      <c r="EB77" s="2"/>
      <c r="EC77" s="131"/>
      <c r="ED77" s="2"/>
      <c r="EE77" s="2"/>
      <c r="EF77" s="2"/>
      <c r="EG77" s="131"/>
      <c r="EH77" s="2"/>
      <c r="EI77" s="2"/>
      <c r="EJ77" s="2"/>
      <c r="EK77" s="131"/>
      <c r="EL77" s="2"/>
    </row>
    <row r="78" spans="1:142" x14ac:dyDescent="0.35">
      <c r="B78" s="216" t="s">
        <v>315</v>
      </c>
    </row>
    <row r="79" spans="1:142" x14ac:dyDescent="0.35">
      <c r="B79" s="149" t="s">
        <v>287</v>
      </c>
      <c r="C79" s="150" t="s">
        <v>21</v>
      </c>
      <c r="D79" s="152"/>
      <c r="E79" s="154"/>
      <c r="F79" s="155"/>
      <c r="G79" s="157"/>
      <c r="H79" s="152">
        <v>203.3</v>
      </c>
      <c r="I79" s="154"/>
      <c r="J79" s="162"/>
      <c r="K79" s="155"/>
      <c r="L79" s="157"/>
      <c r="M79" s="152">
        <v>300</v>
      </c>
      <c r="N79" s="154"/>
      <c r="O79" s="162"/>
      <c r="P79" s="155"/>
      <c r="Q79" s="157"/>
      <c r="R79" s="152">
        <v>6000</v>
      </c>
      <c r="S79" s="154"/>
      <c r="T79" s="162"/>
      <c r="U79" s="155"/>
      <c r="V79" s="157"/>
      <c r="W79" s="152">
        <v>400</v>
      </c>
      <c r="X79" s="154"/>
      <c r="Y79" s="162"/>
      <c r="Z79" s="155"/>
      <c r="AA79" s="157"/>
      <c r="AB79" s="152">
        <v>482.59999999999997</v>
      </c>
      <c r="AC79" s="154"/>
      <c r="AD79" s="162"/>
      <c r="AE79" s="155"/>
      <c r="AF79" s="157"/>
      <c r="AG79" s="152">
        <v>327.40000000000003</v>
      </c>
      <c r="AH79" s="154"/>
      <c r="AI79" s="162"/>
      <c r="AJ79" s="155"/>
      <c r="AK79" s="157"/>
      <c r="AL79" s="152">
        <v>480.00000000000006</v>
      </c>
    </row>
    <row r="80" spans="1:142" x14ac:dyDescent="0.35">
      <c r="B80" s="151" t="s">
        <v>288</v>
      </c>
      <c r="C80" s="14" t="s">
        <v>21</v>
      </c>
      <c r="D80" s="153"/>
      <c r="E80" s="156"/>
      <c r="F80" s="79"/>
      <c r="G80" s="158"/>
      <c r="H80" s="153">
        <f>112</f>
        <v>112</v>
      </c>
      <c r="I80" s="156"/>
      <c r="J80" s="163"/>
      <c r="K80" s="79"/>
      <c r="L80" s="158"/>
      <c r="M80" s="153">
        <f>50</f>
        <v>50</v>
      </c>
      <c r="N80" s="156"/>
      <c r="O80" s="163"/>
      <c r="P80" s="79"/>
      <c r="Q80" s="158"/>
      <c r="R80" s="153">
        <f>50*POWER(1+H69,R70)</f>
        <v>50</v>
      </c>
      <c r="S80" s="156"/>
      <c r="T80" s="163"/>
      <c r="U80" s="79"/>
      <c r="V80" s="158"/>
      <c r="W80" s="153">
        <v>50</v>
      </c>
      <c r="X80" s="156"/>
      <c r="Y80" s="163"/>
      <c r="Z80" s="79"/>
      <c r="AA80" s="158"/>
      <c r="AB80" s="153">
        <v>50</v>
      </c>
      <c r="AC80" s="156"/>
      <c r="AD80" s="163"/>
      <c r="AE80" s="79"/>
      <c r="AF80" s="158"/>
      <c r="AG80" s="153">
        <v>1450</v>
      </c>
      <c r="AH80" s="156"/>
      <c r="AI80" s="163"/>
      <c r="AJ80" s="79"/>
      <c r="AK80" s="158"/>
      <c r="AL80" s="153">
        <v>50</v>
      </c>
    </row>
    <row r="81" spans="1:38" x14ac:dyDescent="0.35">
      <c r="B81" s="151" t="s">
        <v>289</v>
      </c>
      <c r="C81" s="14" t="s">
        <v>21</v>
      </c>
      <c r="D81" s="153"/>
      <c r="E81" s="156"/>
      <c r="F81" s="79"/>
      <c r="G81" s="158"/>
      <c r="H81" s="153">
        <f>245</f>
        <v>245</v>
      </c>
      <c r="I81" s="156"/>
      <c r="J81" s="163"/>
      <c r="K81" s="79"/>
      <c r="L81" s="158"/>
      <c r="M81" s="153">
        <f>150</f>
        <v>150</v>
      </c>
      <c r="N81" s="156"/>
      <c r="O81" s="163"/>
      <c r="P81" s="79"/>
      <c r="Q81" s="158"/>
      <c r="R81" s="153">
        <f>50*POWER(1+H69,R70)</f>
        <v>50</v>
      </c>
      <c r="S81" s="156"/>
      <c r="T81" s="163"/>
      <c r="U81" s="79"/>
      <c r="V81" s="158"/>
      <c r="W81" s="153">
        <v>50</v>
      </c>
      <c r="X81" s="156"/>
      <c r="Y81" s="163"/>
      <c r="Z81" s="79"/>
      <c r="AA81" s="158"/>
      <c r="AB81" s="153">
        <v>450</v>
      </c>
      <c r="AC81" s="156"/>
      <c r="AD81" s="163"/>
      <c r="AE81" s="79"/>
      <c r="AF81" s="158"/>
      <c r="AG81" s="153">
        <v>50</v>
      </c>
      <c r="AH81" s="156"/>
      <c r="AI81" s="163"/>
      <c r="AJ81" s="79"/>
      <c r="AK81" s="158"/>
      <c r="AL81" s="153">
        <v>50</v>
      </c>
    </row>
    <row r="82" spans="1:38" x14ac:dyDescent="0.35">
      <c r="B82" s="151" t="s">
        <v>290</v>
      </c>
      <c r="C82" s="14" t="s">
        <v>21</v>
      </c>
      <c r="D82" s="153"/>
      <c r="E82" s="156"/>
      <c r="F82" s="79"/>
      <c r="G82" s="158"/>
      <c r="H82" s="153">
        <f>10</f>
        <v>10</v>
      </c>
      <c r="I82" s="156"/>
      <c r="J82" s="163"/>
      <c r="K82" s="79"/>
      <c r="L82" s="158"/>
      <c r="M82" s="153">
        <f>115</f>
        <v>115</v>
      </c>
      <c r="N82" s="156"/>
      <c r="O82" s="163"/>
      <c r="P82" s="79"/>
      <c r="Q82" s="158"/>
      <c r="R82" s="153">
        <f>25*POWER(1+H69,R70)</f>
        <v>25</v>
      </c>
      <c r="S82" s="156"/>
      <c r="T82" s="163"/>
      <c r="U82" s="79"/>
      <c r="V82" s="158"/>
      <c r="W82" s="153">
        <v>25</v>
      </c>
      <c r="X82" s="156"/>
      <c r="Y82" s="163"/>
      <c r="Z82" s="79"/>
      <c r="AA82" s="158"/>
      <c r="AB82" s="153">
        <v>25</v>
      </c>
      <c r="AC82" s="156"/>
      <c r="AD82" s="163"/>
      <c r="AE82" s="79"/>
      <c r="AF82" s="158"/>
      <c r="AG82" s="153">
        <v>25</v>
      </c>
      <c r="AH82" s="156"/>
      <c r="AI82" s="163"/>
      <c r="AJ82" s="79"/>
      <c r="AK82" s="158"/>
      <c r="AL82" s="153">
        <v>25</v>
      </c>
    </row>
    <row r="83" spans="1:38" x14ac:dyDescent="0.35">
      <c r="B83" s="151" t="s">
        <v>291</v>
      </c>
      <c r="C83" s="14" t="s">
        <v>21</v>
      </c>
      <c r="D83" s="153"/>
      <c r="E83" s="156"/>
      <c r="F83" s="79"/>
      <c r="G83" s="158"/>
      <c r="H83" s="153">
        <f>10</f>
        <v>10</v>
      </c>
      <c r="I83" s="156"/>
      <c r="J83" s="163"/>
      <c r="K83" s="79"/>
      <c r="L83" s="158"/>
      <c r="M83" s="153">
        <f>25</f>
        <v>25</v>
      </c>
      <c r="N83" s="156"/>
      <c r="O83" s="163"/>
      <c r="P83" s="79"/>
      <c r="Q83" s="158"/>
      <c r="R83" s="153">
        <f>5*POWER(1+H69,R70)</f>
        <v>5</v>
      </c>
      <c r="S83" s="156"/>
      <c r="T83" s="163"/>
      <c r="U83" s="79"/>
      <c r="V83" s="158"/>
      <c r="W83" s="153">
        <v>5</v>
      </c>
      <c r="X83" s="156"/>
      <c r="Y83" s="163"/>
      <c r="Z83" s="79"/>
      <c r="AA83" s="158"/>
      <c r="AB83" s="153">
        <v>5</v>
      </c>
      <c r="AC83" s="156"/>
      <c r="AD83" s="163"/>
      <c r="AE83" s="79"/>
      <c r="AF83" s="158"/>
      <c r="AG83" s="153">
        <v>5</v>
      </c>
      <c r="AH83" s="156"/>
      <c r="AI83" s="163"/>
      <c r="AJ83" s="79"/>
      <c r="AK83" s="158"/>
      <c r="AL83" s="153">
        <v>5</v>
      </c>
    </row>
    <row r="84" spans="1:38" x14ac:dyDescent="0.35">
      <c r="B84" s="151" t="s">
        <v>297</v>
      </c>
      <c r="C84" s="14" t="s">
        <v>21</v>
      </c>
      <c r="D84" s="153"/>
      <c r="E84" s="156"/>
      <c r="F84" s="79"/>
      <c r="G84" s="158"/>
      <c r="H84" s="153">
        <f>0</f>
        <v>0</v>
      </c>
      <c r="I84" s="156"/>
      <c r="J84" s="163"/>
      <c r="K84" s="79"/>
      <c r="L84" s="158"/>
      <c r="M84" s="153">
        <f>0</f>
        <v>0</v>
      </c>
      <c r="N84" s="156"/>
      <c r="O84" s="163"/>
      <c r="P84" s="79"/>
      <c r="Q84" s="158"/>
      <c r="R84" s="153">
        <f>0*POWER(1+H69,R70)</f>
        <v>0</v>
      </c>
      <c r="S84" s="156"/>
      <c r="T84" s="163"/>
      <c r="U84" s="79"/>
      <c r="V84" s="158"/>
      <c r="W84" s="153">
        <v>0</v>
      </c>
      <c r="X84" s="156"/>
      <c r="Y84" s="163"/>
      <c r="Z84" s="79"/>
      <c r="AA84" s="158"/>
      <c r="AB84" s="153">
        <v>0</v>
      </c>
      <c r="AC84" s="156"/>
      <c r="AD84" s="163"/>
      <c r="AE84" s="79"/>
      <c r="AF84" s="158"/>
      <c r="AG84" s="153">
        <v>0</v>
      </c>
      <c r="AH84" s="156"/>
      <c r="AI84" s="163"/>
      <c r="AJ84" s="79"/>
      <c r="AK84" s="158"/>
      <c r="AL84" s="153">
        <v>0</v>
      </c>
    </row>
    <row r="85" spans="1:38" x14ac:dyDescent="0.35">
      <c r="B85" s="151" t="s">
        <v>292</v>
      </c>
      <c r="C85" s="14" t="s">
        <v>21</v>
      </c>
      <c r="D85" s="153"/>
      <c r="E85" s="156"/>
      <c r="F85" s="79"/>
      <c r="G85" s="158"/>
      <c r="H85" s="153">
        <f>616</f>
        <v>616</v>
      </c>
      <c r="I85" s="156"/>
      <c r="J85" s="163"/>
      <c r="K85" s="79"/>
      <c r="L85" s="158"/>
      <c r="M85" s="153">
        <f>901</f>
        <v>901</v>
      </c>
      <c r="N85" s="156"/>
      <c r="O85" s="163"/>
      <c r="P85" s="79"/>
      <c r="Q85" s="158"/>
      <c r="R85" s="153">
        <f>150*POWER(1+H69,R70)</f>
        <v>150</v>
      </c>
      <c r="S85" s="156"/>
      <c r="T85" s="163"/>
      <c r="U85" s="79"/>
      <c r="V85" s="158"/>
      <c r="W85" s="153">
        <v>150</v>
      </c>
      <c r="X85" s="156"/>
      <c r="Y85" s="163"/>
      <c r="Z85" s="79"/>
      <c r="AA85" s="158"/>
      <c r="AB85" s="153">
        <v>150</v>
      </c>
      <c r="AC85" s="156"/>
      <c r="AD85" s="163"/>
      <c r="AE85" s="79"/>
      <c r="AF85" s="158"/>
      <c r="AG85" s="153">
        <v>150</v>
      </c>
      <c r="AH85" s="156"/>
      <c r="AI85" s="163"/>
      <c r="AJ85" s="79"/>
      <c r="AK85" s="158"/>
      <c r="AL85" s="153">
        <v>150</v>
      </c>
    </row>
    <row r="86" spans="1:38" x14ac:dyDescent="0.35">
      <c r="B86" s="151" t="s">
        <v>301</v>
      </c>
      <c r="C86" s="14" t="s">
        <v>21</v>
      </c>
      <c r="D86" s="153"/>
      <c r="E86" s="156"/>
      <c r="F86" s="79"/>
      <c r="G86" s="158"/>
      <c r="H86" s="153">
        <f>40</f>
        <v>40</v>
      </c>
      <c r="I86" s="156"/>
      <c r="J86" s="163"/>
      <c r="K86" s="79"/>
      <c r="L86" s="158"/>
      <c r="M86" s="153">
        <f>105</f>
        <v>105</v>
      </c>
      <c r="N86" s="156"/>
      <c r="O86" s="163"/>
      <c r="P86" s="79"/>
      <c r="Q86" s="158"/>
      <c r="R86" s="153">
        <f>205*POWER(1+H69,R70)</f>
        <v>205</v>
      </c>
      <c r="S86" s="156"/>
      <c r="T86" s="163"/>
      <c r="U86" s="79"/>
      <c r="V86" s="158"/>
      <c r="W86" s="153">
        <v>165</v>
      </c>
      <c r="X86" s="156"/>
      <c r="Y86" s="163"/>
      <c r="Z86" s="79"/>
      <c r="AA86" s="158"/>
      <c r="AB86" s="153">
        <v>280</v>
      </c>
      <c r="AC86" s="156"/>
      <c r="AD86" s="163"/>
      <c r="AE86" s="79"/>
      <c r="AF86" s="158"/>
      <c r="AG86" s="153">
        <v>165</v>
      </c>
      <c r="AH86" s="156"/>
      <c r="AI86" s="163"/>
      <c r="AJ86" s="79"/>
      <c r="AK86" s="158"/>
      <c r="AL86" s="153">
        <v>100</v>
      </c>
    </row>
    <row r="87" spans="1:38" x14ac:dyDescent="0.35">
      <c r="B87" s="151" t="s">
        <v>302</v>
      </c>
      <c r="C87" s="14" t="s">
        <v>21</v>
      </c>
      <c r="D87" s="153"/>
      <c r="E87" s="156"/>
      <c r="F87" s="79"/>
      <c r="G87" s="158"/>
      <c r="H87" s="153">
        <f>20</f>
        <v>20</v>
      </c>
      <c r="I87" s="156"/>
      <c r="J87" s="163"/>
      <c r="K87" s="79"/>
      <c r="L87" s="158"/>
      <c r="M87" s="153">
        <v>35</v>
      </c>
      <c r="N87" s="156"/>
      <c r="O87" s="163"/>
      <c r="P87" s="79"/>
      <c r="Q87" s="158"/>
      <c r="R87" s="153">
        <f>70*POWER(1+H69,R70)</f>
        <v>70</v>
      </c>
      <c r="S87" s="156"/>
      <c r="T87" s="163"/>
      <c r="U87" s="79"/>
      <c r="V87" s="158"/>
      <c r="W87" s="153">
        <v>70</v>
      </c>
      <c r="X87" s="156"/>
      <c r="Y87" s="163"/>
      <c r="Z87" s="79"/>
      <c r="AA87" s="158"/>
      <c r="AB87" s="153">
        <v>35</v>
      </c>
      <c r="AC87" s="156"/>
      <c r="AD87" s="163"/>
      <c r="AE87" s="79"/>
      <c r="AF87" s="158"/>
      <c r="AG87" s="153">
        <v>20</v>
      </c>
      <c r="AH87" s="156"/>
      <c r="AI87" s="163"/>
      <c r="AJ87" s="79"/>
      <c r="AK87" s="158"/>
      <c r="AL87" s="153">
        <v>50</v>
      </c>
    </row>
    <row r="88" spans="1:38" x14ac:dyDescent="0.35">
      <c r="B88" s="151" t="s">
        <v>312</v>
      </c>
      <c r="C88" s="14" t="s">
        <v>21</v>
      </c>
      <c r="D88" s="153">
        <f>D76</f>
        <v>0</v>
      </c>
      <c r="E88" s="156">
        <f t="shared" ref="E88:AL88" si="242">E76</f>
        <v>141.55944497004106</v>
      </c>
      <c r="F88" s="79">
        <f t="shared" si="242"/>
        <v>141.55944497004106</v>
      </c>
      <c r="G88" s="158">
        <f t="shared" si="242"/>
        <v>141.55944497004106</v>
      </c>
      <c r="H88" s="153">
        <f t="shared" si="242"/>
        <v>141.55944497004106</v>
      </c>
      <c r="I88" s="156">
        <f t="shared" si="242"/>
        <v>293.88071908985091</v>
      </c>
      <c r="J88" s="163">
        <f t="shared" si="242"/>
        <v>293.88071908985154</v>
      </c>
      <c r="K88" s="79">
        <f t="shared" si="242"/>
        <v>293.88071908985034</v>
      </c>
      <c r="L88" s="158">
        <f t="shared" si="242"/>
        <v>293.88071908985091</v>
      </c>
      <c r="M88" s="153">
        <f t="shared" si="242"/>
        <v>334.32036170263825</v>
      </c>
      <c r="N88" s="156">
        <f t="shared" si="242"/>
        <v>133.88543295324391</v>
      </c>
      <c r="O88" s="163">
        <f t="shared" si="242"/>
        <v>133.88543295324391</v>
      </c>
      <c r="P88" s="79">
        <f t="shared" si="242"/>
        <v>133.88543295324391</v>
      </c>
      <c r="Q88" s="158">
        <f t="shared" si="242"/>
        <v>133.88543295324391</v>
      </c>
      <c r="R88" s="153">
        <f t="shared" si="242"/>
        <v>133.88543295324391</v>
      </c>
      <c r="S88" s="156">
        <f t="shared" si="242"/>
        <v>122.10536919930448</v>
      </c>
      <c r="T88" s="163">
        <f t="shared" si="242"/>
        <v>122.10536919930448</v>
      </c>
      <c r="U88" s="79">
        <f t="shared" si="242"/>
        <v>122.10536919930448</v>
      </c>
      <c r="V88" s="158">
        <f t="shared" si="242"/>
        <v>122.10536919930448</v>
      </c>
      <c r="W88" s="153">
        <f t="shared" si="242"/>
        <v>147.49591827895665</v>
      </c>
      <c r="X88" s="156">
        <f t="shared" si="242"/>
        <v>97.270378853682899</v>
      </c>
      <c r="Y88" s="163">
        <f t="shared" si="242"/>
        <v>97.270378853682899</v>
      </c>
      <c r="Z88" s="79">
        <f t="shared" si="242"/>
        <v>97.270378853682899</v>
      </c>
      <c r="AA88" s="158">
        <f t="shared" si="242"/>
        <v>97.270378853682899</v>
      </c>
      <c r="AB88" s="153">
        <f t="shared" si="242"/>
        <v>97.270378853684065</v>
      </c>
      <c r="AC88" s="156">
        <f t="shared" si="242"/>
        <v>140.73161195852052</v>
      </c>
      <c r="AD88" s="163">
        <f t="shared" si="242"/>
        <v>140.73161195852052</v>
      </c>
      <c r="AE88" s="79">
        <f t="shared" si="242"/>
        <v>140.73161195852052</v>
      </c>
      <c r="AF88" s="158">
        <f t="shared" si="242"/>
        <v>140.73161195852052</v>
      </c>
      <c r="AG88" s="153">
        <f t="shared" si="242"/>
        <v>140.73161195851932</v>
      </c>
      <c r="AH88" s="156">
        <f t="shared" si="242"/>
        <v>28.974155403224291</v>
      </c>
      <c r="AI88" s="163">
        <f t="shared" si="242"/>
        <v>28.974155403224291</v>
      </c>
      <c r="AJ88" s="79">
        <f t="shared" si="242"/>
        <v>28.974155403224291</v>
      </c>
      <c r="AK88" s="158">
        <f t="shared" si="242"/>
        <v>28.974155403224291</v>
      </c>
      <c r="AL88" s="153">
        <f t="shared" si="242"/>
        <v>37.252485518434426</v>
      </c>
    </row>
    <row r="89" spans="1:38" x14ac:dyDescent="0.35">
      <c r="B89" s="151" t="s">
        <v>293</v>
      </c>
      <c r="C89" s="14" t="s">
        <v>21</v>
      </c>
      <c r="D89" s="153">
        <v>469</v>
      </c>
      <c r="E89" s="156">
        <v>601</v>
      </c>
      <c r="F89" s="79">
        <v>325</v>
      </c>
      <c r="G89" s="158">
        <f>325</f>
        <v>325</v>
      </c>
      <c r="H89" s="153">
        <f>325</f>
        <v>325</v>
      </c>
      <c r="I89" s="156">
        <f>325</f>
        <v>325</v>
      </c>
      <c r="J89" s="163">
        <f>325</f>
        <v>325</v>
      </c>
      <c r="K89" s="79">
        <f>325</f>
        <v>325</v>
      </c>
      <c r="L89" s="158">
        <f>325</f>
        <v>325</v>
      </c>
      <c r="M89" s="153">
        <f>325</f>
        <v>325</v>
      </c>
      <c r="N89" s="156">
        <f>325</f>
        <v>325</v>
      </c>
      <c r="O89" s="163">
        <f>325</f>
        <v>325</v>
      </c>
      <c r="P89" s="79">
        <f>325</f>
        <v>325</v>
      </c>
      <c r="Q89" s="158">
        <f>325</f>
        <v>325</v>
      </c>
      <c r="R89" s="153">
        <f>325</f>
        <v>325</v>
      </c>
      <c r="S89" s="156">
        <f>325</f>
        <v>325</v>
      </c>
      <c r="T89" s="163">
        <f>325</f>
        <v>325</v>
      </c>
      <c r="U89" s="79">
        <f>325</f>
        <v>325</v>
      </c>
      <c r="V89" s="158">
        <f>325</f>
        <v>325</v>
      </c>
      <c r="W89" s="156">
        <f>325</f>
        <v>325</v>
      </c>
      <c r="X89" s="156">
        <f>325</f>
        <v>325</v>
      </c>
      <c r="Y89" s="163">
        <f>325</f>
        <v>325</v>
      </c>
      <c r="Z89" s="79">
        <f>325</f>
        <v>325</v>
      </c>
      <c r="AA89" s="158">
        <f>325</f>
        <v>325</v>
      </c>
      <c r="AB89" s="156">
        <f>325</f>
        <v>325</v>
      </c>
      <c r="AC89" s="156">
        <f>325</f>
        <v>325</v>
      </c>
      <c r="AD89" s="163">
        <f>325</f>
        <v>325</v>
      </c>
      <c r="AE89" s="79">
        <f>325</f>
        <v>325</v>
      </c>
      <c r="AF89" s="158">
        <f>325</f>
        <v>325</v>
      </c>
      <c r="AG89" s="156">
        <f>325</f>
        <v>325</v>
      </c>
      <c r="AH89" s="156">
        <f>325</f>
        <v>325</v>
      </c>
      <c r="AI89" s="163">
        <f>325</f>
        <v>325</v>
      </c>
      <c r="AJ89" s="79">
        <f>325</f>
        <v>325</v>
      </c>
      <c r="AK89" s="158">
        <f>325</f>
        <v>325</v>
      </c>
      <c r="AL89" s="153">
        <f>325</f>
        <v>325</v>
      </c>
    </row>
    <row r="90" spans="1:38" x14ac:dyDescent="0.35">
      <c r="B90" s="208" t="s">
        <v>294</v>
      </c>
      <c r="C90" s="209" t="s">
        <v>21</v>
      </c>
      <c r="D90" s="210">
        <v>208.226</v>
      </c>
      <c r="E90" s="211">
        <v>206.446</v>
      </c>
      <c r="F90" s="212">
        <v>195</v>
      </c>
      <c r="G90" s="213">
        <f>200</f>
        <v>200</v>
      </c>
      <c r="H90" s="210">
        <f>210</f>
        <v>210</v>
      </c>
      <c r="I90" s="211">
        <f>210</f>
        <v>210</v>
      </c>
      <c r="J90" s="214">
        <f>210</f>
        <v>210</v>
      </c>
      <c r="K90" s="212">
        <f>210</f>
        <v>210</v>
      </c>
      <c r="L90" s="213">
        <f>210</f>
        <v>210</v>
      </c>
      <c r="M90" s="210">
        <f>210</f>
        <v>210</v>
      </c>
      <c r="N90" s="211">
        <f>210</f>
        <v>210</v>
      </c>
      <c r="O90" s="214">
        <f>210</f>
        <v>210</v>
      </c>
      <c r="P90" s="212">
        <f>210</f>
        <v>210</v>
      </c>
      <c r="Q90" s="213">
        <f>210</f>
        <v>210</v>
      </c>
      <c r="R90" s="210">
        <f>210</f>
        <v>210</v>
      </c>
      <c r="S90" s="211">
        <f>210</f>
        <v>210</v>
      </c>
      <c r="T90" s="214">
        <f>210</f>
        <v>210</v>
      </c>
      <c r="U90" s="212">
        <f>210</f>
        <v>210</v>
      </c>
      <c r="V90" s="213">
        <f>210</f>
        <v>210</v>
      </c>
      <c r="W90" s="211">
        <f>210</f>
        <v>210</v>
      </c>
      <c r="X90" s="211">
        <f>210</f>
        <v>210</v>
      </c>
      <c r="Y90" s="214">
        <f>210</f>
        <v>210</v>
      </c>
      <c r="Z90" s="212">
        <f>210</f>
        <v>210</v>
      </c>
      <c r="AA90" s="213">
        <f>210</f>
        <v>210</v>
      </c>
      <c r="AB90" s="211">
        <f>210</f>
        <v>210</v>
      </c>
      <c r="AC90" s="211">
        <f>210</f>
        <v>210</v>
      </c>
      <c r="AD90" s="214">
        <f>210</f>
        <v>210</v>
      </c>
      <c r="AE90" s="212">
        <f>210</f>
        <v>210</v>
      </c>
      <c r="AF90" s="213">
        <f>210</f>
        <v>210</v>
      </c>
      <c r="AG90" s="211">
        <f>210</f>
        <v>210</v>
      </c>
      <c r="AH90" s="211">
        <f>210</f>
        <v>210</v>
      </c>
      <c r="AI90" s="214">
        <f>210</f>
        <v>210</v>
      </c>
      <c r="AJ90" s="212">
        <f>210</f>
        <v>210</v>
      </c>
      <c r="AK90" s="213">
        <f>210</f>
        <v>210</v>
      </c>
      <c r="AL90" s="210">
        <f>210</f>
        <v>210</v>
      </c>
    </row>
    <row r="93" spans="1:38" x14ac:dyDescent="0.35">
      <c r="A93"/>
      <c r="B93" s="180" t="s">
        <v>298</v>
      </c>
      <c r="C93" s="181">
        <v>0.03</v>
      </c>
      <c r="D93" s="182"/>
    </row>
    <row r="94" spans="1:38" x14ac:dyDescent="0.35">
      <c r="A94"/>
      <c r="B94" s="185" t="s">
        <v>300</v>
      </c>
      <c r="C94" s="187">
        <f>AL113</f>
        <v>151051.53543104837</v>
      </c>
      <c r="D94" s="186" t="s">
        <v>21</v>
      </c>
    </row>
    <row r="95" spans="1:38" x14ac:dyDescent="0.35">
      <c r="A95"/>
      <c r="B95" s="183" t="s">
        <v>299</v>
      </c>
      <c r="C95" s="188">
        <f>NPV(C93,D112:AL112)</f>
        <v>87763.510111922253</v>
      </c>
      <c r="D95" s="184" t="s">
        <v>21</v>
      </c>
      <c r="G95" s="2" t="s">
        <v>313</v>
      </c>
      <c r="H95" s="168">
        <v>0.01</v>
      </c>
    </row>
    <row r="96" spans="1:38" x14ac:dyDescent="0.35">
      <c r="A96"/>
      <c r="B96" s="60"/>
      <c r="C96" s="168"/>
      <c r="F96" s="2" t="s">
        <v>314</v>
      </c>
      <c r="G96" s="2">
        <v>1</v>
      </c>
      <c r="H96" s="2">
        <v>2</v>
      </c>
      <c r="I96" s="2">
        <v>3</v>
      </c>
      <c r="J96" s="2">
        <v>4</v>
      </c>
      <c r="K96" s="2">
        <v>5</v>
      </c>
      <c r="L96" s="2">
        <v>6</v>
      </c>
      <c r="M96" s="2">
        <v>7</v>
      </c>
      <c r="N96" s="2">
        <v>8</v>
      </c>
      <c r="O96" s="2">
        <v>9</v>
      </c>
      <c r="P96" s="2">
        <v>10</v>
      </c>
      <c r="Q96" s="2">
        <v>11</v>
      </c>
      <c r="R96" s="2">
        <v>12</v>
      </c>
      <c r="S96" s="2">
        <v>13</v>
      </c>
      <c r="T96" s="2">
        <v>14</v>
      </c>
      <c r="U96" s="2">
        <v>15</v>
      </c>
      <c r="V96" s="2">
        <v>16</v>
      </c>
      <c r="W96" s="2">
        <v>17</v>
      </c>
      <c r="X96" s="2">
        <v>18</v>
      </c>
      <c r="Y96" s="2">
        <v>19</v>
      </c>
      <c r="Z96" s="2">
        <v>20</v>
      </c>
      <c r="AA96" s="2">
        <v>21</v>
      </c>
      <c r="AB96" s="2">
        <v>22</v>
      </c>
      <c r="AC96" s="2">
        <v>23</v>
      </c>
      <c r="AD96" s="2">
        <v>24</v>
      </c>
      <c r="AE96" s="2">
        <v>25</v>
      </c>
      <c r="AF96" s="2">
        <v>26</v>
      </c>
      <c r="AG96" s="2">
        <v>27</v>
      </c>
      <c r="AH96" s="2">
        <v>28</v>
      </c>
      <c r="AI96" s="2">
        <v>29</v>
      </c>
      <c r="AJ96" s="2">
        <v>30</v>
      </c>
      <c r="AK96" s="2">
        <v>31</v>
      </c>
      <c r="AL96" s="2">
        <v>32</v>
      </c>
    </row>
    <row r="97" spans="1:38" x14ac:dyDescent="0.35">
      <c r="A97"/>
      <c r="B97" s="147" t="s">
        <v>285</v>
      </c>
      <c r="C97" s="161" t="s">
        <v>286</v>
      </c>
      <c r="D97" s="148">
        <f>C3</f>
        <v>2016</v>
      </c>
      <c r="E97" s="159">
        <f>G3</f>
        <v>2017</v>
      </c>
      <c r="F97" s="160">
        <f>K3</f>
        <v>2018</v>
      </c>
      <c r="G97" s="161">
        <f>O3</f>
        <v>2019</v>
      </c>
      <c r="H97" s="148">
        <f>S3</f>
        <v>2020</v>
      </c>
      <c r="I97" s="159">
        <f>W3</f>
        <v>2021</v>
      </c>
      <c r="J97" s="160">
        <f>AA3</f>
        <v>2022</v>
      </c>
      <c r="K97" s="160">
        <f>AE3</f>
        <v>2023</v>
      </c>
      <c r="L97" s="161">
        <f>AI3</f>
        <v>2024</v>
      </c>
      <c r="M97" s="148">
        <f>AM3</f>
        <v>2025</v>
      </c>
      <c r="N97" s="159">
        <f>AQ3</f>
        <v>2026</v>
      </c>
      <c r="O97" s="160">
        <f>AU3</f>
        <v>2027</v>
      </c>
      <c r="P97" s="160">
        <f>AY3</f>
        <v>2028</v>
      </c>
      <c r="Q97" s="161">
        <f>BC3</f>
        <v>2029</v>
      </c>
      <c r="R97" s="148">
        <f>BG3</f>
        <v>2030</v>
      </c>
      <c r="S97" s="159">
        <f>BK3</f>
        <v>2031</v>
      </c>
      <c r="T97" s="160">
        <f>BO3</f>
        <v>2032</v>
      </c>
      <c r="U97" s="160">
        <f>BS3</f>
        <v>2033</v>
      </c>
      <c r="V97" s="161">
        <f>BW3</f>
        <v>2034</v>
      </c>
      <c r="W97" s="148">
        <f>CA3</f>
        <v>2035</v>
      </c>
      <c r="X97" s="159">
        <f>CE3</f>
        <v>2036</v>
      </c>
      <c r="Y97" s="160">
        <f>CI3</f>
        <v>2037</v>
      </c>
      <c r="Z97" s="160">
        <f>CM3</f>
        <v>2038</v>
      </c>
      <c r="AA97" s="161">
        <f>CQ3</f>
        <v>2039</v>
      </c>
      <c r="AB97" s="148">
        <f>CU3</f>
        <v>2040</v>
      </c>
      <c r="AC97" s="159">
        <f>CY3</f>
        <v>2041</v>
      </c>
      <c r="AD97" s="160">
        <f>DC3</f>
        <v>2042</v>
      </c>
      <c r="AE97" s="160">
        <f>DG3</f>
        <v>2043</v>
      </c>
      <c r="AF97" s="161">
        <f>DK3</f>
        <v>2044</v>
      </c>
      <c r="AG97" s="148">
        <f>DO3</f>
        <v>2045</v>
      </c>
      <c r="AH97" s="159">
        <f>DS3</f>
        <v>2046</v>
      </c>
      <c r="AI97" s="160">
        <f>DW3</f>
        <v>2047</v>
      </c>
      <c r="AJ97" s="160">
        <f>EA3</f>
        <v>2048</v>
      </c>
      <c r="AK97" s="161">
        <f>EE3</f>
        <v>2049</v>
      </c>
      <c r="AL97" s="148">
        <f>EI3</f>
        <v>2050</v>
      </c>
    </row>
    <row r="98" spans="1:38" x14ac:dyDescent="0.35">
      <c r="A98"/>
      <c r="B98" s="149" t="s">
        <v>282</v>
      </c>
      <c r="C98" s="150" t="s">
        <v>284</v>
      </c>
      <c r="D98" s="152">
        <f>E6</f>
        <v>8835.0808288312874</v>
      </c>
      <c r="E98" s="154">
        <f>I6</f>
        <v>8930.0092371999599</v>
      </c>
      <c r="F98" s="155">
        <f>M6</f>
        <v>9066.8762074130991</v>
      </c>
      <c r="G98" s="157">
        <f>Q6</f>
        <v>9212.5055402531816</v>
      </c>
      <c r="H98" s="152">
        <f>U6</f>
        <v>9015.7034559047079</v>
      </c>
      <c r="I98" s="154">
        <f>Y6</f>
        <v>9084.9010232322944</v>
      </c>
      <c r="J98" s="162">
        <f>AC6</f>
        <v>9183.5362060272801</v>
      </c>
      <c r="K98" s="155">
        <f>AG6</f>
        <v>9297.2116092805099</v>
      </c>
      <c r="L98" s="157">
        <f>AK6</f>
        <v>9413.2597872428505</v>
      </c>
      <c r="M98" s="152">
        <f>AO6</f>
        <v>9644.0641250312838</v>
      </c>
      <c r="N98" s="154">
        <f>AS6</f>
        <v>10044.539320501308</v>
      </c>
      <c r="O98" s="162">
        <f>AW6</f>
        <v>10133.206566379238</v>
      </c>
      <c r="P98" s="155">
        <f>BA6</f>
        <v>10222.363210361318</v>
      </c>
      <c r="Q98" s="157">
        <f>BE6</f>
        <v>10312.002694504043</v>
      </c>
      <c r="R98" s="152">
        <f>BI6</f>
        <v>9976.997500145364</v>
      </c>
      <c r="S98" s="154">
        <f>BM6</f>
        <v>10055.773986862117</v>
      </c>
      <c r="T98" s="162">
        <f>BQ6</f>
        <v>10134.886239907808</v>
      </c>
      <c r="U98" s="155">
        <f>BU6</f>
        <v>10214.370448569398</v>
      </c>
      <c r="V98" s="157">
        <f>BY6</f>
        <v>10294.221603336131</v>
      </c>
      <c r="W98" s="152">
        <f>CC6</f>
        <v>10366.779505304208</v>
      </c>
      <c r="X98" s="154">
        <f>CG6</f>
        <v>10450.992349362577</v>
      </c>
      <c r="Y98" s="162">
        <f>CK6</f>
        <v>10535.510748027862</v>
      </c>
      <c r="Z98" s="155">
        <f>CO6</f>
        <v>10620.233881858734</v>
      </c>
      <c r="AA98" s="157">
        <f>CS6</f>
        <v>10705.187307304053</v>
      </c>
      <c r="AB98" s="152">
        <f>CW6</f>
        <v>10780.88682389243</v>
      </c>
      <c r="AC98" s="154">
        <f>DA6</f>
        <v>10854.464184937775</v>
      </c>
      <c r="AD98" s="162">
        <f>DE6</f>
        <v>10928.100170197298</v>
      </c>
      <c r="AE98" s="155">
        <f>DI6</f>
        <v>11001.842810072936</v>
      </c>
      <c r="AF98" s="157">
        <f>DM6</f>
        <v>11075.721013416105</v>
      </c>
      <c r="AG98" s="152">
        <f>DQ6</f>
        <v>11141.17280336044</v>
      </c>
      <c r="AH98" s="154">
        <f>DU6</f>
        <v>11234.380115921485</v>
      </c>
      <c r="AI98" s="162">
        <f>DY6</f>
        <v>11328.047874918646</v>
      </c>
      <c r="AJ98" s="155">
        <f>EC6</f>
        <v>11422.239038900467</v>
      </c>
      <c r="AK98" s="157">
        <f>EG6</f>
        <v>11516.998287316888</v>
      </c>
      <c r="AL98" s="152">
        <f>EK6</f>
        <v>11629.099624306327</v>
      </c>
    </row>
    <row r="99" spans="1:38" x14ac:dyDescent="0.35">
      <c r="B99" s="151" t="s">
        <v>283</v>
      </c>
      <c r="C99" s="14" t="s">
        <v>284</v>
      </c>
      <c r="D99" s="153">
        <f>E19</f>
        <v>12893.440272434935</v>
      </c>
      <c r="E99" s="156">
        <f>I19</f>
        <v>13109.546751399117</v>
      </c>
      <c r="F99" s="79">
        <f>M19</f>
        <v>13283.127307406117</v>
      </c>
      <c r="G99" s="158">
        <f>Q19</f>
        <v>13470.493053244118</v>
      </c>
      <c r="H99" s="153">
        <f>U19</f>
        <v>13609.889667720987</v>
      </c>
      <c r="I99" s="156">
        <f>Y19</f>
        <v>13693.580002284232</v>
      </c>
      <c r="J99" s="163">
        <f>AC19</f>
        <v>13788.007177430512</v>
      </c>
      <c r="K99" s="79">
        <f>AG19</f>
        <v>13931.369650767883</v>
      </c>
      <c r="L99" s="158">
        <f>AK19</f>
        <v>14076.969624773345</v>
      </c>
      <c r="M99" s="153">
        <f>AO19</f>
        <v>14866.59101908451</v>
      </c>
      <c r="N99" s="156">
        <f>AS19</f>
        <v>14995.181178165263</v>
      </c>
      <c r="O99" s="163">
        <f>AW19</f>
        <v>15123.450288244921</v>
      </c>
      <c r="P99" s="79">
        <f>BA19</f>
        <v>15252.369402307366</v>
      </c>
      <c r="Q99" s="158">
        <f>BE19</f>
        <v>15381.929053510281</v>
      </c>
      <c r="R99" s="153">
        <f>BI19</f>
        <v>15572.090059614635</v>
      </c>
      <c r="S99" s="156">
        <f>BM19</f>
        <v>15710.170807067982</v>
      </c>
      <c r="T99" s="163">
        <f>BQ19</f>
        <v>15849.091105339769</v>
      </c>
      <c r="U99" s="79">
        <f>BU19</f>
        <v>15988.903935529443</v>
      </c>
      <c r="V99" s="158">
        <f>BY19</f>
        <v>16129.607442999708</v>
      </c>
      <c r="W99" s="153">
        <f>CC19</f>
        <v>16271.256633507535</v>
      </c>
      <c r="X99" s="156">
        <f>CG19</f>
        <v>16419.114688808535</v>
      </c>
      <c r="Y99" s="163">
        <f>CK19</f>
        <v>16567.805731114091</v>
      </c>
      <c r="Z99" s="79">
        <f>CO19</f>
        <v>16717.200415664818</v>
      </c>
      <c r="AA99" s="158">
        <f>CS19</f>
        <v>16867.337844850746</v>
      </c>
      <c r="AB99" s="153">
        <f>CW19</f>
        <v>17017.977028154957</v>
      </c>
      <c r="AC99" s="156">
        <f>DA19</f>
        <v>17158.593488155042</v>
      </c>
      <c r="AD99" s="163">
        <f>DE19</f>
        <v>17299.833175480155</v>
      </c>
      <c r="AE99" s="79">
        <f>DI19</f>
        <v>17441.766785715674</v>
      </c>
      <c r="AF99" s="158">
        <f>DM19</f>
        <v>17584.439601350819</v>
      </c>
      <c r="AG99" s="153">
        <f>DQ19</f>
        <v>17727.872322583913</v>
      </c>
      <c r="AH99" s="156">
        <f>DU19</f>
        <v>17884.177718047384</v>
      </c>
      <c r="AI99" s="163">
        <f>DY19</f>
        <v>18041.40934232566</v>
      </c>
      <c r="AJ99" s="79">
        <f>EC19</f>
        <v>18199.654167077995</v>
      </c>
      <c r="AK99" s="158">
        <f>EG19</f>
        <v>18358.974817990027</v>
      </c>
      <c r="AL99" s="153">
        <f>EK19</f>
        <v>18537.760237260336</v>
      </c>
    </row>
    <row r="100" spans="1:38" x14ac:dyDescent="0.35">
      <c r="A100"/>
      <c r="B100" s="151" t="s">
        <v>287</v>
      </c>
      <c r="C100" s="14" t="s">
        <v>21</v>
      </c>
      <c r="D100" s="153"/>
      <c r="E100" s="156"/>
      <c r="F100" s="79"/>
      <c r="G100" s="158"/>
      <c r="H100" s="153">
        <f>H79*POWER(1+H95,H96)</f>
        <v>207.38633000000002</v>
      </c>
      <c r="I100" s="156"/>
      <c r="J100" s="163"/>
      <c r="K100" s="79"/>
      <c r="L100" s="158"/>
      <c r="M100" s="153">
        <f>M79*POWER(1+H95,M96)</f>
        <v>321.64060563210296</v>
      </c>
      <c r="N100" s="156"/>
      <c r="O100" s="163"/>
      <c r="P100" s="79"/>
      <c r="Q100" s="158"/>
      <c r="R100" s="153">
        <f>R79*POWER(1+H95,R96)</f>
        <v>6760.9501807918186</v>
      </c>
      <c r="S100" s="156"/>
      <c r="T100" s="163"/>
      <c r="U100" s="79"/>
      <c r="V100" s="158"/>
      <c r="W100" s="153">
        <f>W79*POWER(1+H95,W96)</f>
        <v>473.72177254917432</v>
      </c>
      <c r="X100" s="156"/>
      <c r="Y100" s="163"/>
      <c r="Z100" s="79"/>
      <c r="AA100" s="158"/>
      <c r="AB100" s="153">
        <f>AB79*POWER(1+H95,AB96)</f>
        <v>600.69987391579457</v>
      </c>
      <c r="AC100" s="156"/>
      <c r="AD100" s="163"/>
      <c r="AE100" s="79"/>
      <c r="AF100" s="158"/>
      <c r="AG100" s="153">
        <f>AG79*POWER(1+H95,AG96)</f>
        <v>428.30758669553211</v>
      </c>
      <c r="AH100" s="156"/>
      <c r="AI100" s="163"/>
      <c r="AJ100" s="79"/>
      <c r="AK100" s="158"/>
      <c r="AL100" s="153">
        <f>AL79*POWER(1+H95,AL96)</f>
        <v>659.97152569492687</v>
      </c>
    </row>
    <row r="101" spans="1:38" x14ac:dyDescent="0.35">
      <c r="A101"/>
      <c r="B101" s="151" t="s">
        <v>288</v>
      </c>
      <c r="C101" s="14" t="s">
        <v>21</v>
      </c>
      <c r="D101" s="153"/>
      <c r="E101" s="156"/>
      <c r="F101" s="79"/>
      <c r="G101" s="158"/>
      <c r="H101" s="153">
        <f>H80*POWER(1+H95,H96)</f>
        <v>114.2512</v>
      </c>
      <c r="I101" s="156"/>
      <c r="J101" s="163"/>
      <c r="K101" s="79"/>
      <c r="L101" s="158"/>
      <c r="M101" s="153">
        <f>M80*POWER(1+H95,M96)</f>
        <v>53.606767605350491</v>
      </c>
      <c r="N101" s="156"/>
      <c r="O101" s="163"/>
      <c r="P101" s="79"/>
      <c r="Q101" s="158"/>
      <c r="R101" s="153">
        <f>R80*POWER(1+H95,R96)</f>
        <v>56.341251506598489</v>
      </c>
      <c r="S101" s="156"/>
      <c r="T101" s="163"/>
      <c r="U101" s="79"/>
      <c r="V101" s="158"/>
      <c r="W101" s="153">
        <f>W80*POWER(1+H95,W96)</f>
        <v>59.21522156864679</v>
      </c>
      <c r="X101" s="156"/>
      <c r="Y101" s="163"/>
      <c r="Z101" s="79"/>
      <c r="AA101" s="158"/>
      <c r="AB101" s="153">
        <f>AB80*POWER(1+H95,AB96)</f>
        <v>62.23579298754607</v>
      </c>
      <c r="AC101" s="156"/>
      <c r="AD101" s="163"/>
      <c r="AE101" s="79"/>
      <c r="AF101" s="158"/>
      <c r="AG101" s="153">
        <f>AG80*POWER(1+H95,AG96)</f>
        <v>1896.9028732697664</v>
      </c>
      <c r="AH101" s="156"/>
      <c r="AI101" s="163"/>
      <c r="AJ101" s="79"/>
      <c r="AK101" s="158"/>
      <c r="AL101" s="153">
        <f>AL80*POWER(1+H95,AL96)</f>
        <v>68.747033926554877</v>
      </c>
    </row>
    <row r="102" spans="1:38" x14ac:dyDescent="0.35">
      <c r="A102"/>
      <c r="B102" s="151" t="s">
        <v>289</v>
      </c>
      <c r="C102" s="14" t="s">
        <v>21</v>
      </c>
      <c r="D102" s="153"/>
      <c r="E102" s="156"/>
      <c r="F102" s="79"/>
      <c r="G102" s="158"/>
      <c r="H102" s="153">
        <f>H81*POWER(1+H95,H96)</f>
        <v>249.92449999999999</v>
      </c>
      <c r="I102" s="156"/>
      <c r="J102" s="163"/>
      <c r="K102" s="79"/>
      <c r="L102" s="158"/>
      <c r="M102" s="153">
        <f>M81*POWER(1+H95,M96)</f>
        <v>160.82030281605148</v>
      </c>
      <c r="N102" s="156"/>
      <c r="O102" s="163"/>
      <c r="P102" s="79"/>
      <c r="Q102" s="158"/>
      <c r="R102" s="153">
        <f>R81*POWER(1+H95,R96)</f>
        <v>56.341251506598489</v>
      </c>
      <c r="S102" s="156"/>
      <c r="T102" s="163"/>
      <c r="U102" s="79"/>
      <c r="V102" s="158"/>
      <c r="W102" s="153">
        <f>W81*POWER(1+H95,W96)</f>
        <v>59.21522156864679</v>
      </c>
      <c r="X102" s="156"/>
      <c r="Y102" s="163"/>
      <c r="Z102" s="79"/>
      <c r="AA102" s="158"/>
      <c r="AB102" s="153">
        <f>AB81*POWER(1+H95,AB96)</f>
        <v>560.12213688791462</v>
      </c>
      <c r="AC102" s="156"/>
      <c r="AD102" s="163"/>
      <c r="AE102" s="79"/>
      <c r="AF102" s="158"/>
      <c r="AG102" s="153">
        <f>AG81*POWER(1+H95,AG96)</f>
        <v>65.410443905854009</v>
      </c>
      <c r="AH102" s="156"/>
      <c r="AI102" s="163"/>
      <c r="AJ102" s="79"/>
      <c r="AK102" s="158"/>
      <c r="AL102" s="153">
        <f>AL81*POWER(1+H95,AL96)</f>
        <v>68.747033926554877</v>
      </c>
    </row>
    <row r="103" spans="1:38" x14ac:dyDescent="0.35">
      <c r="A103"/>
      <c r="B103" s="151" t="s">
        <v>290</v>
      </c>
      <c r="C103" s="14" t="s">
        <v>21</v>
      </c>
      <c r="D103" s="153"/>
      <c r="E103" s="156"/>
      <c r="F103" s="79"/>
      <c r="G103" s="158"/>
      <c r="H103" s="153">
        <f>H82*POWER(1+H95,H96)</f>
        <v>10.201000000000001</v>
      </c>
      <c r="I103" s="156"/>
      <c r="J103" s="163"/>
      <c r="K103" s="79"/>
      <c r="L103" s="158"/>
      <c r="M103" s="153">
        <f>M82*POWER(1+H95,M96)</f>
        <v>123.29556549230612</v>
      </c>
      <c r="N103" s="156"/>
      <c r="O103" s="163"/>
      <c r="P103" s="79"/>
      <c r="Q103" s="158"/>
      <c r="R103" s="153">
        <f>R82*POWER(1+H95,R96)</f>
        <v>28.170625753299245</v>
      </c>
      <c r="S103" s="156"/>
      <c r="T103" s="163"/>
      <c r="U103" s="79"/>
      <c r="V103" s="158"/>
      <c r="W103" s="153">
        <f>W82*POWER(1+H95,W96)</f>
        <v>29.607610784323395</v>
      </c>
      <c r="X103" s="156"/>
      <c r="Y103" s="163"/>
      <c r="Z103" s="79"/>
      <c r="AA103" s="158"/>
      <c r="AB103" s="153">
        <f>AB82*POWER(1+H95,AB96)</f>
        <v>31.117896493773035</v>
      </c>
      <c r="AC103" s="156"/>
      <c r="AD103" s="163"/>
      <c r="AE103" s="79"/>
      <c r="AF103" s="158"/>
      <c r="AG103" s="153">
        <f>AG82*POWER(1+H95,AG96)</f>
        <v>32.705221952927005</v>
      </c>
      <c r="AH103" s="156"/>
      <c r="AI103" s="163"/>
      <c r="AJ103" s="79"/>
      <c r="AK103" s="158"/>
      <c r="AL103" s="153">
        <f>AL82*POWER(1+H95,AL96)</f>
        <v>34.373516963277439</v>
      </c>
    </row>
    <row r="104" spans="1:38" x14ac:dyDescent="0.35">
      <c r="A104"/>
      <c r="B104" s="151" t="s">
        <v>291</v>
      </c>
      <c r="C104" s="14" t="s">
        <v>21</v>
      </c>
      <c r="D104" s="153"/>
      <c r="E104" s="156"/>
      <c r="F104" s="79"/>
      <c r="G104" s="158"/>
      <c r="H104" s="153">
        <f>H83*POWER(1+H95,H96)</f>
        <v>10.201000000000001</v>
      </c>
      <c r="I104" s="156"/>
      <c r="J104" s="163"/>
      <c r="K104" s="79"/>
      <c r="L104" s="158"/>
      <c r="M104" s="153">
        <f>M83*POWER(1+H95,M96)</f>
        <v>26.803383802675246</v>
      </c>
      <c r="N104" s="156"/>
      <c r="O104" s="163"/>
      <c r="P104" s="79"/>
      <c r="Q104" s="158"/>
      <c r="R104" s="153">
        <f>R83*POWER(1+H95,R96)</f>
        <v>5.6341251506598491</v>
      </c>
      <c r="S104" s="156"/>
      <c r="T104" s="163"/>
      <c r="U104" s="79"/>
      <c r="V104" s="158"/>
      <c r="W104" s="153">
        <f>W83*POWER(1+H95,W96)</f>
        <v>5.921522156864679</v>
      </c>
      <c r="X104" s="156"/>
      <c r="Y104" s="163"/>
      <c r="Z104" s="79"/>
      <c r="AA104" s="158"/>
      <c r="AB104" s="153">
        <f>AB83*POWER(1+H95,AB96)</f>
        <v>6.2235792987546068</v>
      </c>
      <c r="AC104" s="156"/>
      <c r="AD104" s="163"/>
      <c r="AE104" s="79"/>
      <c r="AF104" s="158"/>
      <c r="AG104" s="153">
        <f>AG83*POWER(1+H95,AG96)</f>
        <v>6.5410443905854008</v>
      </c>
      <c r="AH104" s="156"/>
      <c r="AI104" s="163"/>
      <c r="AJ104" s="79"/>
      <c r="AK104" s="158"/>
      <c r="AL104" s="153">
        <f>AL83*POWER(1+H95,AL96)</f>
        <v>6.8747033926554879</v>
      </c>
    </row>
    <row r="105" spans="1:38" x14ac:dyDescent="0.35">
      <c r="A105"/>
      <c r="B105" s="151" t="s">
        <v>297</v>
      </c>
      <c r="C105" s="14" t="s">
        <v>21</v>
      </c>
      <c r="D105" s="153"/>
      <c r="E105" s="156"/>
      <c r="F105" s="79"/>
      <c r="G105" s="158"/>
      <c r="H105" s="153">
        <f>H84*POWER(1+H95,H96)</f>
        <v>0</v>
      </c>
      <c r="I105" s="156"/>
      <c r="J105" s="163"/>
      <c r="K105" s="79"/>
      <c r="L105" s="158"/>
      <c r="M105" s="153">
        <f>M84*POWER(1+H95,M96)</f>
        <v>0</v>
      </c>
      <c r="N105" s="156"/>
      <c r="O105" s="163"/>
      <c r="P105" s="79"/>
      <c r="Q105" s="158"/>
      <c r="R105" s="153">
        <f>R84*POWER(1+H95,R96)</f>
        <v>0</v>
      </c>
      <c r="S105" s="156"/>
      <c r="T105" s="163"/>
      <c r="U105" s="79"/>
      <c r="V105" s="158"/>
      <c r="W105" s="153">
        <f>W84*POWER(1+H95,W96)</f>
        <v>0</v>
      </c>
      <c r="X105" s="156"/>
      <c r="Y105" s="163"/>
      <c r="Z105" s="79"/>
      <c r="AA105" s="158"/>
      <c r="AB105" s="153">
        <f>AB84*POWER(1+H95,AB96)</f>
        <v>0</v>
      </c>
      <c r="AC105" s="156"/>
      <c r="AD105" s="163"/>
      <c r="AE105" s="79"/>
      <c r="AF105" s="158"/>
      <c r="AG105" s="153">
        <f>AG84*POWER(1+H95,AG96)</f>
        <v>0</v>
      </c>
      <c r="AH105" s="156"/>
      <c r="AI105" s="163"/>
      <c r="AJ105" s="79"/>
      <c r="AK105" s="158"/>
      <c r="AL105" s="153">
        <f>AL84*POWER(1+H95,AL96)</f>
        <v>0</v>
      </c>
    </row>
    <row r="106" spans="1:38" x14ac:dyDescent="0.35">
      <c r="A106"/>
      <c r="B106" s="151" t="s">
        <v>292</v>
      </c>
      <c r="C106" s="14" t="s">
        <v>21</v>
      </c>
      <c r="D106" s="153"/>
      <c r="E106" s="156"/>
      <c r="F106" s="79"/>
      <c r="G106" s="158"/>
      <c r="H106" s="153">
        <f>H85*POWER(1+H95,H96)</f>
        <v>628.38160000000005</v>
      </c>
      <c r="I106" s="156"/>
      <c r="J106" s="163"/>
      <c r="K106" s="79"/>
      <c r="L106" s="158"/>
      <c r="M106" s="153">
        <f>M85*POWER(1+H95,M96)</f>
        <v>965.99395224841589</v>
      </c>
      <c r="N106" s="156"/>
      <c r="O106" s="163"/>
      <c r="P106" s="79"/>
      <c r="Q106" s="158"/>
      <c r="R106" s="153">
        <f>R85*POWER(1+H95,R96)</f>
        <v>169.02375451979546</v>
      </c>
      <c r="S106" s="156"/>
      <c r="T106" s="163"/>
      <c r="U106" s="79"/>
      <c r="V106" s="158"/>
      <c r="W106" s="153">
        <f>W85*POWER(1+H95,W96)</f>
        <v>177.64566470594036</v>
      </c>
      <c r="X106" s="156"/>
      <c r="Y106" s="163"/>
      <c r="Z106" s="79"/>
      <c r="AA106" s="158"/>
      <c r="AB106" s="153">
        <f>AB85*POWER(1+H95,AB96)</f>
        <v>186.70737896263822</v>
      </c>
      <c r="AC106" s="156"/>
      <c r="AD106" s="163"/>
      <c r="AE106" s="79"/>
      <c r="AF106" s="158"/>
      <c r="AG106" s="153">
        <f>AG85*POWER(1+H95,AG96)</f>
        <v>196.23133171756203</v>
      </c>
      <c r="AH106" s="156"/>
      <c r="AI106" s="163"/>
      <c r="AJ106" s="79"/>
      <c r="AK106" s="158"/>
      <c r="AL106" s="153">
        <f>AL85*POWER(1+H95,AL96)</f>
        <v>206.24110177966463</v>
      </c>
    </row>
    <row r="107" spans="1:38" x14ac:dyDescent="0.35">
      <c r="A107"/>
      <c r="B107" s="151" t="s">
        <v>301</v>
      </c>
      <c r="C107" s="14" t="s">
        <v>21</v>
      </c>
      <c r="D107" s="153"/>
      <c r="E107" s="156"/>
      <c r="F107" s="79"/>
      <c r="G107" s="158"/>
      <c r="H107" s="153">
        <f>H86*POWER(1+H95,H96)</f>
        <v>40.804000000000002</v>
      </c>
      <c r="I107" s="156"/>
      <c r="J107" s="163"/>
      <c r="K107" s="79"/>
      <c r="L107" s="158"/>
      <c r="M107" s="153">
        <f>M86*POWER(1+H95,M96)</f>
        <v>112.57421197123604</v>
      </c>
      <c r="N107" s="156"/>
      <c r="O107" s="163"/>
      <c r="P107" s="79"/>
      <c r="Q107" s="158"/>
      <c r="R107" s="153">
        <f>R86*POWER(1+H95,R96)</f>
        <v>230.99913117705381</v>
      </c>
      <c r="S107" s="156"/>
      <c r="T107" s="163"/>
      <c r="U107" s="79"/>
      <c r="V107" s="158"/>
      <c r="W107" s="153">
        <f>W86*POWER(1+H95,W96)</f>
        <v>195.41023117653441</v>
      </c>
      <c r="X107" s="156"/>
      <c r="Y107" s="163"/>
      <c r="Z107" s="79"/>
      <c r="AA107" s="158"/>
      <c r="AB107" s="153">
        <f>AB86*POWER(1+H95,AB96)</f>
        <v>348.52044073025797</v>
      </c>
      <c r="AC107" s="156"/>
      <c r="AD107" s="163"/>
      <c r="AE107" s="79"/>
      <c r="AF107" s="158"/>
      <c r="AG107" s="153">
        <f>AG86*POWER(1+H95,AG96)</f>
        <v>215.85446488931822</v>
      </c>
      <c r="AH107" s="156"/>
      <c r="AI107" s="163"/>
      <c r="AJ107" s="79"/>
      <c r="AK107" s="158"/>
      <c r="AL107" s="153">
        <f>AL86*POWER(1+H95,AL96)</f>
        <v>137.49406785310975</v>
      </c>
    </row>
    <row r="108" spans="1:38" x14ac:dyDescent="0.35">
      <c r="A108"/>
      <c r="B108" s="151" t="s">
        <v>302</v>
      </c>
      <c r="C108" s="14" t="s">
        <v>21</v>
      </c>
      <c r="D108" s="153"/>
      <c r="E108" s="156"/>
      <c r="F108" s="79"/>
      <c r="G108" s="158"/>
      <c r="H108" s="153">
        <f>H87*POWER(1+H95,H96)</f>
        <v>20.402000000000001</v>
      </c>
      <c r="I108" s="156"/>
      <c r="J108" s="163"/>
      <c r="K108" s="79"/>
      <c r="L108" s="158"/>
      <c r="M108" s="153">
        <f>M87*POWER(1+H95,M96)</f>
        <v>37.524737323745342</v>
      </c>
      <c r="N108" s="156"/>
      <c r="O108" s="163"/>
      <c r="P108" s="79"/>
      <c r="Q108" s="158"/>
      <c r="R108" s="153">
        <f>R87*POWER(1+H95,R96)</f>
        <v>78.877752109237889</v>
      </c>
      <c r="S108" s="156"/>
      <c r="T108" s="163"/>
      <c r="U108" s="79"/>
      <c r="V108" s="158"/>
      <c r="W108" s="153">
        <f>W87*POWER(1+H95,W96)</f>
        <v>82.901310196105513</v>
      </c>
      <c r="X108" s="156"/>
      <c r="Y108" s="163"/>
      <c r="Z108" s="79"/>
      <c r="AA108" s="158"/>
      <c r="AB108" s="153">
        <f>AB87*POWER(1+H95,AB96)</f>
        <v>43.565055091282247</v>
      </c>
      <c r="AC108" s="156"/>
      <c r="AD108" s="163"/>
      <c r="AE108" s="79"/>
      <c r="AF108" s="158"/>
      <c r="AG108" s="153">
        <f>AG87*POWER(1+H95,AG96)</f>
        <v>26.164177562341603</v>
      </c>
      <c r="AH108" s="156"/>
      <c r="AI108" s="163"/>
      <c r="AJ108" s="79"/>
      <c r="AK108" s="158"/>
      <c r="AL108" s="153">
        <f>AL87*POWER(1+H95,AL96)</f>
        <v>68.747033926554877</v>
      </c>
    </row>
    <row r="109" spans="1:38" x14ac:dyDescent="0.35">
      <c r="A109"/>
      <c r="B109" s="151" t="s">
        <v>312</v>
      </c>
      <c r="C109" s="14" t="s">
        <v>21</v>
      </c>
      <c r="D109" s="153">
        <f>D88</f>
        <v>0</v>
      </c>
      <c r="E109" s="156">
        <f>E88</f>
        <v>141.55944497004106</v>
      </c>
      <c r="F109" s="79">
        <f>F88</f>
        <v>141.55944497004106</v>
      </c>
      <c r="G109" s="158">
        <f>G88*POWER(1+H95,G96)</f>
        <v>142.97503941974148</v>
      </c>
      <c r="H109" s="153">
        <f>H88*POWER(1+H95,H96)</f>
        <v>144.40478981393889</v>
      </c>
      <c r="I109" s="156">
        <f>I88*POWER(1+H95,I96)</f>
        <v>302.78559875899248</v>
      </c>
      <c r="J109" s="163">
        <f>J88*POWER(1+H95,J96)</f>
        <v>305.81345474658309</v>
      </c>
      <c r="K109" s="79">
        <f>K88*POWER(1+H95,K96)</f>
        <v>308.87158929404762</v>
      </c>
      <c r="L109" s="158">
        <f>L88*POWER(1+H95,L96)</f>
        <v>311.96030518698876</v>
      </c>
      <c r="M109" s="153">
        <f>M88*POWER(1+H95,M96)</f>
        <v>358.43667871060097</v>
      </c>
      <c r="N109" s="156">
        <f>N88*POWER(1+H95,N96)</f>
        <v>144.9787388593389</v>
      </c>
      <c r="O109" s="163">
        <f>O88*POWER(1+H95,O96)</f>
        <v>146.4285262479323</v>
      </c>
      <c r="P109" s="79">
        <f>P88*POWER(1+H95,P96)</f>
        <v>147.89281151041163</v>
      </c>
      <c r="Q109" s="158">
        <f>Q88*POWER(1+H95,Q96)</f>
        <v>149.37173962551572</v>
      </c>
      <c r="R109" s="153">
        <f>R88*POWER(1+H95,R96)</f>
        <v>150.86545702177088</v>
      </c>
      <c r="S109" s="156">
        <f>S88*POWER(1+H95,S96)</f>
        <v>138.96730019055437</v>
      </c>
      <c r="T109" s="163">
        <f>T88*POWER(1+H95,T96)</f>
        <v>140.35697319245995</v>
      </c>
      <c r="U109" s="79">
        <f>U88*POWER(1+H95,U96)</f>
        <v>141.76054292438451</v>
      </c>
      <c r="V109" s="158">
        <f>V88*POWER(1+H95,V96)</f>
        <v>143.17814835362839</v>
      </c>
      <c r="W109" s="153">
        <f>W88*POWER(1+H95,W96)</f>
        <v>174.68006962718877</v>
      </c>
      <c r="X109" s="156">
        <f>X88*POWER(1+H95,X96)</f>
        <v>116.34971812491838</v>
      </c>
      <c r="Y109" s="163">
        <f>Y88*POWER(1+H95,Y96)</f>
        <v>117.51321530616754</v>
      </c>
      <c r="Z109" s="79">
        <f>Z88*POWER(1+H95,Z96)</f>
        <v>118.68834745922922</v>
      </c>
      <c r="AA109" s="158">
        <f>AA88*POWER(1+H95,AA96)</f>
        <v>119.87523093382151</v>
      </c>
      <c r="AB109" s="153">
        <f>AB88*POWER(1+H95,AB96)</f>
        <v>121.07398324316119</v>
      </c>
      <c r="AC109" s="156">
        <f>AC88*POWER(1+H95,AC96)</f>
        <v>176.92257806681371</v>
      </c>
      <c r="AD109" s="163">
        <f>AD88*POWER(1+H95,AD96)</f>
        <v>178.69180384748188</v>
      </c>
      <c r="AE109" s="79">
        <f>AE88*POWER(1+H95,AE96)</f>
        <v>180.47872188595673</v>
      </c>
      <c r="AF109" s="158">
        <f>AF88*POWER(1+H95,AF96)</f>
        <v>182.28350910481629</v>
      </c>
      <c r="AG109" s="153">
        <f>AG88*POWER(1+H95,AG96)</f>
        <v>184.10634419586285</v>
      </c>
      <c r="AH109" s="156">
        <f>AH88*POWER(1+H95,AH96)</f>
        <v>38.28328980778641</v>
      </c>
      <c r="AI109" s="163">
        <f>AI88*POWER(1+H95,AI96)</f>
        <v>38.666122705864275</v>
      </c>
      <c r="AJ109" s="79">
        <f>AJ88*POWER(1+H95,AJ96)</f>
        <v>39.052783932922928</v>
      </c>
      <c r="AK109" s="158">
        <f>AK88*POWER(1+H95,AK96)</f>
        <v>39.443311772252144</v>
      </c>
      <c r="AL109" s="153">
        <f>AL88*POWER(1+H95,AL96)</f>
        <v>51.219957715686114</v>
      </c>
    </row>
    <row r="110" spans="1:38" x14ac:dyDescent="0.35">
      <c r="B110" s="151" t="s">
        <v>293</v>
      </c>
      <c r="C110" s="14" t="s">
        <v>21</v>
      </c>
      <c r="D110" s="153">
        <v>469</v>
      </c>
      <c r="E110" s="156">
        <v>601</v>
      </c>
      <c r="F110" s="79">
        <v>325</v>
      </c>
      <c r="G110" s="158">
        <f>G89*POWER(1+H95,G96)</f>
        <v>328.25</v>
      </c>
      <c r="H110" s="153">
        <f>H89*POWER(1+H95,H96)</f>
        <v>331.53250000000003</v>
      </c>
      <c r="I110" s="156">
        <f>I89*POWER(1+H95,I96)</f>
        <v>334.84782499999994</v>
      </c>
      <c r="J110" s="163">
        <f>J89*POWER(1+H95,J96)</f>
        <v>338.19630325000003</v>
      </c>
      <c r="K110" s="79">
        <f>K89*POWER(1+H95,K96)</f>
        <v>341.57826628249995</v>
      </c>
      <c r="L110" s="158">
        <f>L89*POWER(1+H95,L96)</f>
        <v>344.99404894532506</v>
      </c>
      <c r="M110" s="153">
        <f>M89*POWER(1+H95,M96)</f>
        <v>348.44398943477819</v>
      </c>
      <c r="N110" s="156">
        <f>N89*POWER(1+H95,N96)</f>
        <v>351.92842932912606</v>
      </c>
      <c r="O110" s="163">
        <f>O89*POWER(1+H95,O96)</f>
        <v>355.44771362241738</v>
      </c>
      <c r="P110" s="79">
        <f>P89*POWER(1+H95,P96)</f>
        <v>359.00219075864152</v>
      </c>
      <c r="Q110" s="158">
        <f>Q89*POWER(1+H95,Q96)</f>
        <v>362.59221266622791</v>
      </c>
      <c r="R110" s="153">
        <f>R89*POWER(1+H95,R96)</f>
        <v>366.21813479289017</v>
      </c>
      <c r="S110" s="156">
        <f>S89*POWER(1+H95,S96)</f>
        <v>369.8803161408191</v>
      </c>
      <c r="T110" s="163">
        <f>T89*POWER(1+H95,T96)</f>
        <v>373.57911930222735</v>
      </c>
      <c r="U110" s="79">
        <f>U89*POWER(1+H95,U96)</f>
        <v>377.31491049524948</v>
      </c>
      <c r="V110" s="158">
        <f>V89*POWER(1+H95,V96)</f>
        <v>381.08805960020209</v>
      </c>
      <c r="W110" s="153">
        <f>W89*POWER(1+H95,W96)</f>
        <v>384.89894019620414</v>
      </c>
      <c r="X110" s="156">
        <f>X89*POWER(1+H95,X96)</f>
        <v>388.74792959816619</v>
      </c>
      <c r="Y110" s="163">
        <f>Y89*POWER(1+H95,Y96)</f>
        <v>392.63540889414776</v>
      </c>
      <c r="Z110" s="79">
        <f>Z89*POWER(1+H95,Z96)</f>
        <v>396.5617629830893</v>
      </c>
      <c r="AA110" s="158">
        <f>AA89*POWER(1+H95,AA96)</f>
        <v>400.52738061292013</v>
      </c>
      <c r="AB110" s="153">
        <f>AB89*POWER(1+H95,AB96)</f>
        <v>404.53265441904944</v>
      </c>
      <c r="AC110" s="156">
        <f>AC89*POWER(1+H95,AC96)</f>
        <v>408.5779809632399</v>
      </c>
      <c r="AD110" s="163">
        <f>AD89*POWER(1+H95,AD96)</f>
        <v>412.66376077287237</v>
      </c>
      <c r="AE110" s="79">
        <f>AE89*POWER(1+H95,AE96)</f>
        <v>416.79039838060112</v>
      </c>
      <c r="AF110" s="158">
        <f>AF89*POWER(1+H95,AF96)</f>
        <v>420.95830236440713</v>
      </c>
      <c r="AG110" s="153">
        <f>AG89*POWER(1+H95,AG96)</f>
        <v>425.16788538805105</v>
      </c>
      <c r="AH110" s="156">
        <f>AH89*POWER(1+H95,AH96)</f>
        <v>429.4195642419316</v>
      </c>
      <c r="AI110" s="163">
        <f>AI89*POWER(1+H95,AI96)</f>
        <v>433.71375988435096</v>
      </c>
      <c r="AJ110" s="79">
        <f>AJ89*POWER(1+H95,AJ96)</f>
        <v>438.05089748319455</v>
      </c>
      <c r="AK110" s="158">
        <f>AK89*POWER(1+H95,AK96)</f>
        <v>442.43140645802634</v>
      </c>
      <c r="AL110" s="153">
        <f>AL89*POWER(1+H95,AL96)</f>
        <v>446.8557205226067</v>
      </c>
    </row>
    <row r="111" spans="1:38" x14ac:dyDescent="0.35">
      <c r="B111" s="151" t="s">
        <v>294</v>
      </c>
      <c r="C111" s="14" t="s">
        <v>21</v>
      </c>
      <c r="D111" s="153">
        <v>208.226</v>
      </c>
      <c r="E111" s="156">
        <v>206.446</v>
      </c>
      <c r="F111" s="79">
        <v>195</v>
      </c>
      <c r="G111" s="158">
        <f>G90*POWER(1+H95,G96)</f>
        <v>202</v>
      </c>
      <c r="H111" s="153">
        <f>H90*POWER(1+H95,H96)</f>
        <v>214.221</v>
      </c>
      <c r="I111" s="156">
        <f>I90*POWER(1+H95,I96)</f>
        <v>216.36320999999998</v>
      </c>
      <c r="J111" s="163">
        <f>J90*POWER(1+H95,J96)</f>
        <v>218.52684210000001</v>
      </c>
      <c r="K111" s="79">
        <f>K90*POWER(1+H95,K96)</f>
        <v>220.71211052099997</v>
      </c>
      <c r="L111" s="158">
        <f>L90*POWER(1+H95,L96)</f>
        <v>222.91923162621003</v>
      </c>
      <c r="M111" s="153">
        <f>M90*POWER(1+H95,M96)</f>
        <v>225.14842394247208</v>
      </c>
      <c r="N111" s="156">
        <f>N90*POWER(1+H95,N96)</f>
        <v>227.39990818189685</v>
      </c>
      <c r="O111" s="163">
        <f>O90*POWER(1+H95,O96)</f>
        <v>229.67390726371582</v>
      </c>
      <c r="P111" s="79">
        <f>P90*POWER(1+H95,P96)</f>
        <v>231.97064633635298</v>
      </c>
      <c r="Q111" s="158">
        <f>Q90*POWER(1+H95,Q96)</f>
        <v>234.29035279971649</v>
      </c>
      <c r="R111" s="153">
        <f>R90*POWER(1+H95,R96)</f>
        <v>236.63325632771364</v>
      </c>
      <c r="S111" s="156">
        <f>S90*POWER(1+H95,S96)</f>
        <v>238.99958889099079</v>
      </c>
      <c r="T111" s="163">
        <f>T90*POWER(1+H95,T96)</f>
        <v>241.38958477990073</v>
      </c>
      <c r="U111" s="79">
        <f>U90*POWER(1+H95,U96)</f>
        <v>243.80348062769968</v>
      </c>
      <c r="V111" s="158">
        <f>V90*POWER(1+H95,V96)</f>
        <v>246.24151543397676</v>
      </c>
      <c r="W111" s="153">
        <f>W90*POWER(1+H95,W96)</f>
        <v>248.70393058831652</v>
      </c>
      <c r="X111" s="156">
        <f>X90*POWER(1+H95,X96)</f>
        <v>251.1909698941997</v>
      </c>
      <c r="Y111" s="163">
        <f>Y90*POWER(1+H95,Y96)</f>
        <v>253.70287959314163</v>
      </c>
      <c r="Z111" s="79">
        <f>Z90*POWER(1+H95,Z96)</f>
        <v>256.23990838907309</v>
      </c>
      <c r="AA111" s="158">
        <f>AA90*POWER(1+H95,AA96)</f>
        <v>258.80230747296378</v>
      </c>
      <c r="AB111" s="153">
        <f>AB90*POWER(1+H95,AB96)</f>
        <v>261.39033054769351</v>
      </c>
      <c r="AC111" s="156">
        <f>AC90*POWER(1+H95,AC96)</f>
        <v>264.00423385317038</v>
      </c>
      <c r="AD111" s="163">
        <f>AD90*POWER(1+H95,AD96)</f>
        <v>266.64427619170215</v>
      </c>
      <c r="AE111" s="79">
        <f>AE90*POWER(1+H95,AE96)</f>
        <v>269.31071895361919</v>
      </c>
      <c r="AF111" s="158">
        <f>AF90*POWER(1+H95,AF96)</f>
        <v>272.00382614315538</v>
      </c>
      <c r="AG111" s="153">
        <f>AG90*POWER(1+H95,AG96)</f>
        <v>274.72386440458683</v>
      </c>
      <c r="AH111" s="156">
        <f>AH90*POWER(1+H95,AH96)</f>
        <v>277.47110304863276</v>
      </c>
      <c r="AI111" s="163">
        <f>AI90*POWER(1+H95,AI96)</f>
        <v>280.2458140791191</v>
      </c>
      <c r="AJ111" s="79">
        <f>AJ90*POWER(1+H95,AJ96)</f>
        <v>283.0482722199103</v>
      </c>
      <c r="AK111" s="158">
        <f>AK90*POWER(1+H95,AK96)</f>
        <v>285.87875494210931</v>
      </c>
      <c r="AL111" s="153">
        <f>AL90*POWER(1+H95,AL96)</f>
        <v>288.73754249153052</v>
      </c>
    </row>
    <row r="112" spans="1:38" x14ac:dyDescent="0.35">
      <c r="B112" s="164" t="s">
        <v>295</v>
      </c>
      <c r="C112" s="165" t="s">
        <v>21</v>
      </c>
      <c r="D112" s="169">
        <f>D99-D98-D100-D101-D102-D103-D104-D105-D106-D107-D108-D110-D111-D109</f>
        <v>3381.1334436036473</v>
      </c>
      <c r="E112" s="170">
        <f t="shared" ref="E112:AL112" si="243">E99-E98-E100-E101-E102-E103-E104-E105-E106-E107-E108-E110-E111-E109</f>
        <v>3230.5320692291161</v>
      </c>
      <c r="F112" s="171">
        <f t="shared" si="243"/>
        <v>3554.6916550229771</v>
      </c>
      <c r="G112" s="172">
        <f t="shared" si="243"/>
        <v>3584.7624735711947</v>
      </c>
      <c r="H112" s="169">
        <f t="shared" si="243"/>
        <v>2622.47629200234</v>
      </c>
      <c r="I112" s="170">
        <f t="shared" si="243"/>
        <v>3754.6823452929457</v>
      </c>
      <c r="J112" s="173">
        <f t="shared" si="243"/>
        <v>3741.9343713066496</v>
      </c>
      <c r="K112" s="171">
        <f t="shared" si="243"/>
        <v>3762.9960753898254</v>
      </c>
      <c r="L112" s="172">
        <f t="shared" si="243"/>
        <v>3783.8362517719706</v>
      </c>
      <c r="M112" s="169">
        <f t="shared" si="243"/>
        <v>2488.238275073491</v>
      </c>
      <c r="N112" s="170">
        <f t="shared" si="243"/>
        <v>4226.3347812935945</v>
      </c>
      <c r="O112" s="173">
        <f t="shared" si="243"/>
        <v>4258.6935747316174</v>
      </c>
      <c r="P112" s="171">
        <f t="shared" si="243"/>
        <v>4291.1405433406417</v>
      </c>
      <c r="Q112" s="172">
        <f t="shared" si="243"/>
        <v>4323.6720539147773</v>
      </c>
      <c r="R112" s="169">
        <f t="shared" si="243"/>
        <v>-2544.9623611881657</v>
      </c>
      <c r="S112" s="170">
        <f t="shared" si="243"/>
        <v>4906.5496149834999</v>
      </c>
      <c r="T112" s="173">
        <f t="shared" si="243"/>
        <v>4958.8791881573734</v>
      </c>
      <c r="U112" s="171">
        <f t="shared" si="243"/>
        <v>5011.6545529127097</v>
      </c>
      <c r="V112" s="172">
        <f t="shared" si="243"/>
        <v>5064.8781162757687</v>
      </c>
      <c r="W112" s="169">
        <f t="shared" si="243"/>
        <v>4012.555633085381</v>
      </c>
      <c r="X112" s="170">
        <f t="shared" si="243"/>
        <v>5211.8337218286724</v>
      </c>
      <c r="Y112" s="173">
        <f t="shared" si="243"/>
        <v>5268.4434792927714</v>
      </c>
      <c r="Z112" s="171">
        <f t="shared" si="243"/>
        <v>5325.4765149746918</v>
      </c>
      <c r="AA112" s="172">
        <f t="shared" si="243"/>
        <v>5382.9456185269883</v>
      </c>
      <c r="AB112" s="169">
        <f t="shared" si="243"/>
        <v>3610.9010816846626</v>
      </c>
      <c r="AC112" s="170">
        <f t="shared" si="243"/>
        <v>5454.6245103340434</v>
      </c>
      <c r="AD112" s="173">
        <f t="shared" si="243"/>
        <v>5513.7331644707992</v>
      </c>
      <c r="AE112" s="171">
        <f t="shared" si="243"/>
        <v>5573.344136422561</v>
      </c>
      <c r="AF112" s="172">
        <f t="shared" si="243"/>
        <v>5633.4729503223352</v>
      </c>
      <c r="AG112" s="169">
        <f t="shared" si="243"/>
        <v>2834.5842808510861</v>
      </c>
      <c r="AH112" s="170">
        <f t="shared" si="243"/>
        <v>5904.6236450275474</v>
      </c>
      <c r="AI112" s="173">
        <f t="shared" si="243"/>
        <v>5960.7357707376805</v>
      </c>
      <c r="AJ112" s="171">
        <f t="shared" si="243"/>
        <v>6017.2631745415001</v>
      </c>
      <c r="AK112" s="172">
        <f t="shared" si="243"/>
        <v>6074.2230575007507</v>
      </c>
      <c r="AL112" s="169">
        <f t="shared" si="243"/>
        <v>4870.651374760886</v>
      </c>
    </row>
    <row r="113" spans="2:38" x14ac:dyDescent="0.35">
      <c r="B113" s="166" t="s">
        <v>296</v>
      </c>
      <c r="C113" s="167" t="s">
        <v>21</v>
      </c>
      <c r="D113" s="174">
        <f>D112</f>
        <v>3381.1334436036473</v>
      </c>
      <c r="E113" s="175">
        <f>D113+E112</f>
        <v>6611.6655128327639</v>
      </c>
      <c r="F113" s="176">
        <f t="shared" ref="F113:AL113" si="244">E113+F112</f>
        <v>10166.357167855742</v>
      </c>
      <c r="G113" s="177">
        <f t="shared" si="244"/>
        <v>13751.119641426936</v>
      </c>
      <c r="H113" s="174">
        <f t="shared" si="244"/>
        <v>16373.595933429277</v>
      </c>
      <c r="I113" s="175">
        <f t="shared" si="244"/>
        <v>20128.278278722224</v>
      </c>
      <c r="J113" s="178">
        <f t="shared" si="244"/>
        <v>23870.212650028872</v>
      </c>
      <c r="K113" s="176">
        <f t="shared" si="244"/>
        <v>27633.208725418699</v>
      </c>
      <c r="L113" s="177">
        <f t="shared" si="244"/>
        <v>31417.044977190671</v>
      </c>
      <c r="M113" s="174">
        <f t="shared" si="244"/>
        <v>33905.283252264162</v>
      </c>
      <c r="N113" s="175">
        <f t="shared" si="244"/>
        <v>38131.618033557759</v>
      </c>
      <c r="O113" s="178">
        <f t="shared" si="244"/>
        <v>42390.311608289376</v>
      </c>
      <c r="P113" s="176">
        <f t="shared" si="244"/>
        <v>46681.452151630016</v>
      </c>
      <c r="Q113" s="177">
        <f t="shared" si="244"/>
        <v>51005.124205544795</v>
      </c>
      <c r="R113" s="174">
        <f t="shared" si="244"/>
        <v>48460.161844356626</v>
      </c>
      <c r="S113" s="175">
        <f t="shared" si="244"/>
        <v>53366.711459340127</v>
      </c>
      <c r="T113" s="178">
        <f t="shared" si="244"/>
        <v>58325.590647497498</v>
      </c>
      <c r="U113" s="176">
        <f t="shared" si="244"/>
        <v>63337.245200410209</v>
      </c>
      <c r="V113" s="177">
        <f t="shared" si="244"/>
        <v>68402.123316685975</v>
      </c>
      <c r="W113" s="174">
        <f t="shared" si="244"/>
        <v>72414.678949771362</v>
      </c>
      <c r="X113" s="175">
        <f t="shared" si="244"/>
        <v>77626.512671600038</v>
      </c>
      <c r="Y113" s="178">
        <f t="shared" si="244"/>
        <v>82894.956150892802</v>
      </c>
      <c r="Z113" s="176">
        <f t="shared" si="244"/>
        <v>88220.432665867498</v>
      </c>
      <c r="AA113" s="177">
        <f t="shared" si="244"/>
        <v>93603.378284394479</v>
      </c>
      <c r="AB113" s="174">
        <f t="shared" si="244"/>
        <v>97214.279366079136</v>
      </c>
      <c r="AC113" s="175">
        <f t="shared" si="244"/>
        <v>102668.90387641318</v>
      </c>
      <c r="AD113" s="178">
        <f t="shared" si="244"/>
        <v>108182.63704088399</v>
      </c>
      <c r="AE113" s="176">
        <f t="shared" si="244"/>
        <v>113755.98117730654</v>
      </c>
      <c r="AF113" s="177">
        <f t="shared" si="244"/>
        <v>119389.45412762888</v>
      </c>
      <c r="AG113" s="174">
        <f t="shared" si="244"/>
        <v>122224.03840847997</v>
      </c>
      <c r="AH113" s="175">
        <f t="shared" si="244"/>
        <v>128128.66205350752</v>
      </c>
      <c r="AI113" s="178">
        <f t="shared" si="244"/>
        <v>134089.39782424521</v>
      </c>
      <c r="AJ113" s="176">
        <f t="shared" si="244"/>
        <v>140106.66099878671</v>
      </c>
      <c r="AK113" s="177">
        <f t="shared" si="244"/>
        <v>146180.88405628747</v>
      </c>
      <c r="AL113" s="179">
        <f t="shared" si="244"/>
        <v>151051.53543104837</v>
      </c>
    </row>
    <row r="153" spans="2:13" x14ac:dyDescent="0.35">
      <c r="B153" t="s">
        <v>354</v>
      </c>
      <c r="C153" s="2">
        <v>0.65</v>
      </c>
      <c r="D153" s="2" t="s">
        <v>21</v>
      </c>
      <c r="L153"/>
      <c r="M153"/>
    </row>
    <row r="154" spans="2:13" x14ac:dyDescent="0.35">
      <c r="B154" t="s">
        <v>355</v>
      </c>
      <c r="C154" s="2">
        <v>950</v>
      </c>
      <c r="D154" s="2" t="s">
        <v>356</v>
      </c>
      <c r="L154"/>
      <c r="M154"/>
    </row>
    <row r="155" spans="2:13" x14ac:dyDescent="0.35">
      <c r="B155" t="s">
        <v>359</v>
      </c>
      <c r="C155" s="2">
        <f>1000*C153/(20*C154)</f>
        <v>3.4210526315789476E-2</v>
      </c>
      <c r="D155" s="2" t="s">
        <v>358</v>
      </c>
      <c r="E155" s="2">
        <v>125</v>
      </c>
      <c r="F155" s="272" t="s">
        <v>364</v>
      </c>
      <c r="L155"/>
      <c r="M155"/>
    </row>
    <row r="156" spans="2:13" x14ac:dyDescent="0.35">
      <c r="B156" t="s">
        <v>365</v>
      </c>
      <c r="C156" s="2">
        <f>55/1050</f>
        <v>5.2380952380952382E-2</v>
      </c>
      <c r="D156" s="2" t="s">
        <v>357</v>
      </c>
      <c r="E156" s="2">
        <v>25</v>
      </c>
      <c r="F156" s="268">
        <f>(E155*C155+E156*C156+E157*C157)/(E155+E156+E157)</f>
        <v>3.7252485518431841E-2</v>
      </c>
      <c r="G156" s="269" t="s">
        <v>361</v>
      </c>
      <c r="L156"/>
      <c r="M156"/>
    </row>
    <row r="157" spans="2:13" x14ac:dyDescent="0.35">
      <c r="B157" t="s">
        <v>366</v>
      </c>
      <c r="C157" s="2">
        <f>0.75*C156</f>
        <v>3.9285714285714285E-2</v>
      </c>
      <c r="D157" s="2" t="s">
        <v>357</v>
      </c>
      <c r="E157" s="2">
        <v>1</v>
      </c>
      <c r="F157" s="271">
        <f>1000*F156/3.6</f>
        <v>10.347912644008844</v>
      </c>
      <c r="G157" s="271" t="s">
        <v>362</v>
      </c>
      <c r="L157"/>
      <c r="M157"/>
    </row>
    <row r="163" spans="2:13" x14ac:dyDescent="0.35">
      <c r="B163" s="147" t="s">
        <v>285</v>
      </c>
      <c r="C163" s="161" t="s">
        <v>286</v>
      </c>
      <c r="D163" s="148">
        <v>2020</v>
      </c>
      <c r="E163" s="148">
        <v>2025</v>
      </c>
      <c r="F163" s="148">
        <v>2030</v>
      </c>
      <c r="G163" s="148">
        <v>2035</v>
      </c>
      <c r="H163" s="148">
        <v>2040</v>
      </c>
      <c r="I163" s="148">
        <v>2045</v>
      </c>
      <c r="J163" s="148">
        <v>2050</v>
      </c>
      <c r="K163"/>
      <c r="L163"/>
      <c r="M163"/>
    </row>
    <row r="164" spans="2:13" x14ac:dyDescent="0.35">
      <c r="B164" s="151" t="s">
        <v>287</v>
      </c>
      <c r="C164" s="14" t="s">
        <v>21</v>
      </c>
      <c r="D164" s="153">
        <v>207.38633000000002</v>
      </c>
      <c r="E164" s="153">
        <v>3753.4386541914309</v>
      </c>
      <c r="F164" s="153">
        <v>369.03519736822011</v>
      </c>
      <c r="G164" s="153">
        <v>4000.4619387346402</v>
      </c>
      <c r="H164" s="153">
        <v>600.69987391579457</v>
      </c>
      <c r="I164" s="153">
        <v>428.30758669553211</v>
      </c>
      <c r="J164" s="153">
        <v>659.97152569492687</v>
      </c>
      <c r="K164"/>
      <c r="L164"/>
      <c r="M164"/>
    </row>
    <row r="165" spans="2:13" x14ac:dyDescent="0.35">
      <c r="B165" s="151" t="s">
        <v>288</v>
      </c>
      <c r="C165" s="14" t="s">
        <v>21</v>
      </c>
      <c r="D165" s="153">
        <v>114.2512</v>
      </c>
      <c r="E165" s="153">
        <v>53.606767605350491</v>
      </c>
      <c r="F165" s="153">
        <v>56.341251506598489</v>
      </c>
      <c r="G165" s="153">
        <v>59.21522156864679</v>
      </c>
      <c r="H165" s="153">
        <v>62.23579298754607</v>
      </c>
      <c r="I165" s="153">
        <v>1896.9028732697664</v>
      </c>
      <c r="J165" s="153">
        <v>68.747033926554877</v>
      </c>
      <c r="K165"/>
      <c r="L165"/>
      <c r="M165"/>
    </row>
    <row r="166" spans="2:13" x14ac:dyDescent="0.35">
      <c r="B166" s="151" t="s">
        <v>289</v>
      </c>
      <c r="C166" s="14" t="s">
        <v>21</v>
      </c>
      <c r="D166" s="153">
        <v>249.92449999999999</v>
      </c>
      <c r="E166" s="153">
        <v>160.82030281605148</v>
      </c>
      <c r="F166" s="153">
        <v>56.341251506598489</v>
      </c>
      <c r="G166" s="153">
        <v>59.21522156864679</v>
      </c>
      <c r="H166" s="153">
        <v>560.12213688791462</v>
      </c>
      <c r="I166" s="153">
        <v>65.410443905854009</v>
      </c>
      <c r="J166" s="153">
        <v>68.747033926554877</v>
      </c>
      <c r="K166"/>
      <c r="L166"/>
      <c r="M166"/>
    </row>
    <row r="167" spans="2:13" x14ac:dyDescent="0.35">
      <c r="B167" s="151" t="s">
        <v>290</v>
      </c>
      <c r="C167" s="14" t="s">
        <v>21</v>
      </c>
      <c r="D167" s="153">
        <v>10.201000000000001</v>
      </c>
      <c r="E167" s="153">
        <v>123.29556549230612</v>
      </c>
      <c r="F167" s="153">
        <v>28.170625753299245</v>
      </c>
      <c r="G167" s="153">
        <v>29.607610784323395</v>
      </c>
      <c r="H167" s="153">
        <v>31.117896493773035</v>
      </c>
      <c r="I167" s="153">
        <v>32.705221952927005</v>
      </c>
      <c r="J167" s="153">
        <v>34.373516963277439</v>
      </c>
      <c r="K167"/>
      <c r="L167"/>
      <c r="M167"/>
    </row>
    <row r="168" spans="2:13" x14ac:dyDescent="0.35">
      <c r="B168" s="151" t="s">
        <v>291</v>
      </c>
      <c r="C168" s="14" t="s">
        <v>21</v>
      </c>
      <c r="D168" s="153">
        <v>10.201000000000001</v>
      </c>
      <c r="E168" s="153">
        <v>26.803383802675246</v>
      </c>
      <c r="F168" s="153">
        <v>5.6341251506598491</v>
      </c>
      <c r="G168" s="153">
        <v>5.921522156864679</v>
      </c>
      <c r="H168" s="153">
        <v>6.2235792987546068</v>
      </c>
      <c r="I168" s="153">
        <v>6.5410443905854008</v>
      </c>
      <c r="J168" s="153">
        <v>6.8747033926554879</v>
      </c>
      <c r="K168"/>
      <c r="L168"/>
      <c r="M168"/>
    </row>
    <row r="169" spans="2:13" x14ac:dyDescent="0.35">
      <c r="B169" s="151" t="s">
        <v>297</v>
      </c>
      <c r="C169" s="14" t="s">
        <v>21</v>
      </c>
      <c r="D169" s="153">
        <v>0</v>
      </c>
      <c r="E169" s="153">
        <v>0</v>
      </c>
      <c r="F169" s="153">
        <v>0</v>
      </c>
      <c r="G169" s="153">
        <v>0</v>
      </c>
      <c r="H169" s="153">
        <v>0</v>
      </c>
      <c r="I169" s="153">
        <v>0</v>
      </c>
      <c r="J169" s="153">
        <v>0</v>
      </c>
      <c r="K169"/>
      <c r="L169"/>
      <c r="M169"/>
    </row>
    <row r="170" spans="2:13" x14ac:dyDescent="0.35">
      <c r="B170" s="151" t="s">
        <v>292</v>
      </c>
      <c r="C170" s="14" t="s">
        <v>21</v>
      </c>
      <c r="D170" s="153">
        <v>628.38160000000005</v>
      </c>
      <c r="E170" s="153">
        <v>965.99395224841589</v>
      </c>
      <c r="F170" s="153">
        <v>169.02375451979546</v>
      </c>
      <c r="G170" s="153">
        <v>177.64566470594036</v>
      </c>
      <c r="H170" s="153">
        <v>186.70737896263822</v>
      </c>
      <c r="I170" s="153">
        <v>196.23133171756203</v>
      </c>
      <c r="J170" s="153">
        <v>206.24110177966463</v>
      </c>
      <c r="K170"/>
      <c r="L170"/>
      <c r="M170"/>
    </row>
    <row r="171" spans="2:13" x14ac:dyDescent="0.35">
      <c r="B171" s="151" t="s">
        <v>301</v>
      </c>
      <c r="C171" s="14" t="s">
        <v>21</v>
      </c>
      <c r="D171" s="153">
        <v>40.804000000000002</v>
      </c>
      <c r="E171" s="153">
        <v>112.57421197123604</v>
      </c>
      <c r="F171" s="153">
        <v>230.99913117705381</v>
      </c>
      <c r="G171" s="153">
        <v>195.41023117653441</v>
      </c>
      <c r="H171" s="153">
        <v>348.52044073025797</v>
      </c>
      <c r="I171" s="153">
        <v>215.85446488931822</v>
      </c>
      <c r="J171" s="153">
        <v>137.49406785310975</v>
      </c>
      <c r="K171"/>
      <c r="L171"/>
      <c r="M171"/>
    </row>
    <row r="172" spans="2:13" x14ac:dyDescent="0.35">
      <c r="B172" s="151" t="s">
        <v>302</v>
      </c>
      <c r="C172" s="14" t="s">
        <v>21</v>
      </c>
      <c r="D172" s="153">
        <v>20.402000000000001</v>
      </c>
      <c r="E172" s="153">
        <v>37.524737323745342</v>
      </c>
      <c r="F172" s="153">
        <v>78.877752109237889</v>
      </c>
      <c r="G172" s="153">
        <v>82.901310196105513</v>
      </c>
      <c r="H172" s="153">
        <v>43.565055091282247</v>
      </c>
      <c r="I172" s="153">
        <v>26.164177562341603</v>
      </c>
      <c r="J172" s="153">
        <v>68.747033926554877</v>
      </c>
      <c r="K172"/>
      <c r="L172"/>
      <c r="M172"/>
    </row>
    <row r="173" spans="2:13" x14ac:dyDescent="0.35">
      <c r="B173" s="151" t="s">
        <v>312</v>
      </c>
      <c r="C173" s="14" t="s">
        <v>21</v>
      </c>
      <c r="D173" s="153">
        <v>144.40478981393889</v>
      </c>
      <c r="E173" s="153">
        <v>358.43667871060097</v>
      </c>
      <c r="F173" s="153">
        <v>150.86545702177088</v>
      </c>
      <c r="G173" s="153">
        <v>174.68006962718877</v>
      </c>
      <c r="H173" s="153">
        <v>121.07398324316119</v>
      </c>
      <c r="I173" s="153">
        <v>184.10634419586285</v>
      </c>
      <c r="J173" s="153">
        <v>51.219957715686114</v>
      </c>
      <c r="K173"/>
      <c r="L173"/>
      <c r="M173"/>
    </row>
    <row r="174" spans="2:13" x14ac:dyDescent="0.35">
      <c r="B174" s="151" t="s">
        <v>293</v>
      </c>
      <c r="C174" s="14" t="s">
        <v>21</v>
      </c>
      <c r="D174" s="153">
        <v>331.53250000000003</v>
      </c>
      <c r="E174" s="153">
        <v>348.44398943477819</v>
      </c>
      <c r="F174" s="153">
        <v>366.21813479289017</v>
      </c>
      <c r="G174" s="153">
        <v>384.89894019620414</v>
      </c>
      <c r="H174" s="153">
        <v>404.53265441904944</v>
      </c>
      <c r="I174" s="153">
        <v>425.16788538805105</v>
      </c>
      <c r="J174" s="153">
        <v>446.8557205226067</v>
      </c>
      <c r="K174"/>
      <c r="L174"/>
      <c r="M174"/>
    </row>
    <row r="175" spans="2:13" x14ac:dyDescent="0.35">
      <c r="B175" s="208" t="s">
        <v>294</v>
      </c>
      <c r="C175" s="209" t="s">
        <v>21</v>
      </c>
      <c r="D175" s="210">
        <v>214.221</v>
      </c>
      <c r="E175" s="210">
        <v>225.14842394247208</v>
      </c>
      <c r="F175" s="210">
        <v>236.63325632771364</v>
      </c>
      <c r="G175" s="210">
        <v>248.70393058831652</v>
      </c>
      <c r="H175" s="210">
        <v>261.39033054769351</v>
      </c>
      <c r="I175" s="210">
        <v>274.72386440458683</v>
      </c>
      <c r="J175" s="210">
        <v>288.73754249153052</v>
      </c>
      <c r="K175"/>
      <c r="L175"/>
      <c r="M175"/>
    </row>
  </sheetData>
  <mergeCells count="37">
    <mergeCell ref="A3:A5"/>
    <mergeCell ref="B3:B5"/>
    <mergeCell ref="CI3:CL3"/>
    <mergeCell ref="CM3:CP3"/>
    <mergeCell ref="CQ3:CT3"/>
    <mergeCell ref="C3:F3"/>
    <mergeCell ref="G3:J3"/>
    <mergeCell ref="K3:N3"/>
    <mergeCell ref="O3:R3"/>
    <mergeCell ref="S3:V3"/>
    <mergeCell ref="W3:Z3"/>
    <mergeCell ref="AA3:AD3"/>
    <mergeCell ref="AE3:AH3"/>
    <mergeCell ref="AI3:AL3"/>
    <mergeCell ref="AM3:AP3"/>
    <mergeCell ref="AQ3:AT3"/>
    <mergeCell ref="CU3:CX3"/>
    <mergeCell ref="AU3:AX3"/>
    <mergeCell ref="AY3:BB3"/>
    <mergeCell ref="BC3:BF3"/>
    <mergeCell ref="BG3:BJ3"/>
    <mergeCell ref="CE3:CH3"/>
    <mergeCell ref="BK3:BN3"/>
    <mergeCell ref="BO3:BR3"/>
    <mergeCell ref="BS3:BV3"/>
    <mergeCell ref="BW3:BZ3"/>
    <mergeCell ref="CA3:CD3"/>
    <mergeCell ref="EA3:ED3"/>
    <mergeCell ref="EE3:EH3"/>
    <mergeCell ref="EI3:EL3"/>
    <mergeCell ref="DO3:DR3"/>
    <mergeCell ref="CY3:DB3"/>
    <mergeCell ref="DC3:DF3"/>
    <mergeCell ref="DG3:DJ3"/>
    <mergeCell ref="DK3:DN3"/>
    <mergeCell ref="DS3:DV3"/>
    <mergeCell ref="DW3:DZ3"/>
  </mergeCells>
  <pageMargins left="0.7" right="0.7" top="0.78740157499999996" bottom="0.78740157499999996" header="0.3" footer="0.3"/>
  <pageSetup paperSize="9" orientation="portrait" r:id="rId1"/>
  <ignoredErrors>
    <ignoredError sqref="E56 D64:D72 H64:H72 L64:L72 P64:P72" formula="1"/>
  </ignoredErrors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3:AR44"/>
  <sheetViews>
    <sheetView topLeftCell="A4" zoomScale="90" zoomScaleNormal="90" workbookViewId="0">
      <selection activeCell="I26" sqref="I26"/>
    </sheetView>
  </sheetViews>
  <sheetFormatPr defaultRowHeight="14.5" x14ac:dyDescent="0.35"/>
  <cols>
    <col min="7" max="7" width="31.453125" customWidth="1"/>
    <col min="8" max="8" width="39.54296875" style="72" customWidth="1"/>
    <col min="9" max="9" width="12.1796875" customWidth="1"/>
    <col min="10" max="10" width="14.7265625" customWidth="1"/>
    <col min="11" max="11" width="15.81640625" customWidth="1"/>
    <col min="12" max="12" width="12.54296875" customWidth="1"/>
    <col min="13" max="13" width="17.26953125" customWidth="1"/>
    <col min="14" max="14" width="16.54296875" customWidth="1"/>
  </cols>
  <sheetData>
    <row r="3" spans="2:14" x14ac:dyDescent="0.35">
      <c r="B3" t="s">
        <v>139</v>
      </c>
      <c r="G3" t="s">
        <v>196</v>
      </c>
      <c r="I3" s="84" t="s">
        <v>155</v>
      </c>
      <c r="J3" s="84"/>
      <c r="K3" s="84"/>
      <c r="L3" s="2" t="s">
        <v>156</v>
      </c>
      <c r="M3" s="2" t="s">
        <v>157</v>
      </c>
      <c r="N3" s="2" t="s">
        <v>159</v>
      </c>
    </row>
    <row r="4" spans="2:14" x14ac:dyDescent="0.35">
      <c r="I4" s="84" t="s">
        <v>161</v>
      </c>
      <c r="J4" s="84" t="s">
        <v>162</v>
      </c>
      <c r="K4" s="84" t="s">
        <v>163</v>
      </c>
      <c r="L4" s="2" t="s">
        <v>163</v>
      </c>
      <c r="M4" s="2" t="s">
        <v>158</v>
      </c>
      <c r="N4" s="2" t="s">
        <v>160</v>
      </c>
    </row>
    <row r="5" spans="2:14" x14ac:dyDescent="0.35">
      <c r="G5" s="71"/>
      <c r="H5" s="74"/>
      <c r="I5" s="85" t="s">
        <v>164</v>
      </c>
      <c r="J5" s="85" t="s">
        <v>164</v>
      </c>
      <c r="K5" s="85" t="s">
        <v>164</v>
      </c>
      <c r="L5" s="82" t="s">
        <v>164</v>
      </c>
      <c r="M5" s="82" t="s">
        <v>164</v>
      </c>
      <c r="N5" s="82"/>
    </row>
    <row r="6" spans="2:14" ht="43.5" x14ac:dyDescent="0.35">
      <c r="G6" t="s">
        <v>165</v>
      </c>
      <c r="H6" s="72" t="s">
        <v>166</v>
      </c>
      <c r="I6" s="84">
        <f>(2990+3190)/2</f>
        <v>3090</v>
      </c>
      <c r="J6" s="84">
        <f>(2750+2990)/2</f>
        <v>2870</v>
      </c>
      <c r="K6" s="84">
        <v>3390</v>
      </c>
      <c r="L6" s="2" t="s">
        <v>167</v>
      </c>
      <c r="M6" s="2" t="s">
        <v>168</v>
      </c>
      <c r="N6" s="83">
        <v>42430</v>
      </c>
    </row>
    <row r="7" spans="2:14" x14ac:dyDescent="0.35">
      <c r="G7" t="s">
        <v>195</v>
      </c>
      <c r="I7" s="84"/>
      <c r="J7" s="84"/>
      <c r="K7" s="84"/>
      <c r="L7" s="2"/>
      <c r="M7" s="2"/>
      <c r="N7" s="2"/>
    </row>
    <row r="8" spans="2:14" x14ac:dyDescent="0.35">
      <c r="G8" t="s">
        <v>169</v>
      </c>
      <c r="H8" s="72" t="s">
        <v>170</v>
      </c>
      <c r="I8" s="84">
        <v>4999</v>
      </c>
      <c r="J8" s="84">
        <v>2870</v>
      </c>
      <c r="K8" s="84">
        <v>3390</v>
      </c>
      <c r="L8" s="2">
        <v>5280</v>
      </c>
      <c r="M8" s="2"/>
      <c r="N8" s="83">
        <v>42430</v>
      </c>
    </row>
    <row r="9" spans="2:14" x14ac:dyDescent="0.35">
      <c r="G9" t="s">
        <v>195</v>
      </c>
      <c r="I9" s="84"/>
      <c r="J9" s="84"/>
      <c r="K9" s="84"/>
      <c r="L9" s="2"/>
      <c r="M9" s="2"/>
      <c r="N9" s="2"/>
    </row>
    <row r="10" spans="2:14" x14ac:dyDescent="0.35">
      <c r="G10" t="s">
        <v>171</v>
      </c>
      <c r="H10" s="72" t="s">
        <v>172</v>
      </c>
      <c r="I10" s="84">
        <f>(2640+5200)/2</f>
        <v>3920</v>
      </c>
      <c r="J10" s="84">
        <f>(2750+4880)/2</f>
        <v>3815</v>
      </c>
      <c r="K10" s="84">
        <v>3390</v>
      </c>
      <c r="L10" s="2"/>
      <c r="M10" s="2"/>
      <c r="N10" s="83">
        <v>42430</v>
      </c>
    </row>
    <row r="11" spans="2:14" x14ac:dyDescent="0.35">
      <c r="G11" t="s">
        <v>195</v>
      </c>
      <c r="I11" s="84"/>
      <c r="J11" s="84"/>
      <c r="K11" s="84"/>
      <c r="L11" s="2"/>
      <c r="M11" s="2"/>
      <c r="N11" s="2"/>
    </row>
    <row r="12" spans="2:14" ht="58" x14ac:dyDescent="0.35">
      <c r="G12" t="s">
        <v>173</v>
      </c>
      <c r="H12" s="72" t="s">
        <v>174</v>
      </c>
      <c r="I12" s="84">
        <f>(3140+5200)/2</f>
        <v>4170</v>
      </c>
      <c r="J12" s="84">
        <f>(2960+4840)/2</f>
        <v>3900</v>
      </c>
      <c r="K12" s="84">
        <v>3440</v>
      </c>
      <c r="L12" s="2">
        <v>5500</v>
      </c>
      <c r="M12" s="2">
        <v>11960</v>
      </c>
      <c r="N12" s="83">
        <v>42430</v>
      </c>
    </row>
    <row r="13" spans="2:14" x14ac:dyDescent="0.35">
      <c r="G13" t="s">
        <v>195</v>
      </c>
      <c r="I13" s="84"/>
      <c r="J13" s="84"/>
      <c r="K13" s="84"/>
      <c r="L13" s="2"/>
      <c r="M13" s="2"/>
      <c r="N13" s="2"/>
    </row>
    <row r="14" spans="2:14" x14ac:dyDescent="0.35">
      <c r="G14" t="s">
        <v>175</v>
      </c>
      <c r="H14" s="72" t="s">
        <v>176</v>
      </c>
      <c r="I14" s="84">
        <v>3490</v>
      </c>
      <c r="J14" s="84">
        <v>2990</v>
      </c>
      <c r="K14" s="84">
        <v>3590</v>
      </c>
      <c r="L14" s="2"/>
      <c r="M14" s="2"/>
      <c r="N14" s="83">
        <v>42430</v>
      </c>
    </row>
    <row r="15" spans="2:14" x14ac:dyDescent="0.35">
      <c r="G15" t="s">
        <v>195</v>
      </c>
      <c r="I15" s="84"/>
      <c r="J15" s="84"/>
      <c r="K15" s="84"/>
      <c r="L15" s="2"/>
      <c r="M15" s="2"/>
      <c r="N15" s="2"/>
    </row>
    <row r="16" spans="2:14" x14ac:dyDescent="0.35">
      <c r="G16" t="s">
        <v>177</v>
      </c>
      <c r="H16" s="72" t="s">
        <v>178</v>
      </c>
      <c r="I16" s="84">
        <v>5450</v>
      </c>
      <c r="J16" s="84">
        <v>4890</v>
      </c>
      <c r="K16" s="84">
        <v>3590</v>
      </c>
      <c r="L16" s="2"/>
      <c r="M16" s="2"/>
      <c r="N16" s="83">
        <v>42430</v>
      </c>
    </row>
    <row r="17" spans="7:14" x14ac:dyDescent="0.35">
      <c r="G17" t="s">
        <v>195</v>
      </c>
      <c r="I17" s="84"/>
      <c r="J17" s="84"/>
      <c r="K17" s="84"/>
      <c r="L17" s="2"/>
      <c r="M17" s="2"/>
      <c r="N17" s="2"/>
    </row>
    <row r="18" spans="7:14" x14ac:dyDescent="0.35">
      <c r="G18" t="s">
        <v>179</v>
      </c>
      <c r="H18" s="72" t="s">
        <v>170</v>
      </c>
      <c r="I18" s="84">
        <f>(4057+4490)/2</f>
        <v>4273.5</v>
      </c>
      <c r="J18" s="84">
        <f>(3469+3990)/2</f>
        <v>3729.5</v>
      </c>
      <c r="K18" s="84">
        <v>3590</v>
      </c>
      <c r="L18" s="2">
        <v>6290</v>
      </c>
      <c r="M18" s="2" t="s">
        <v>180</v>
      </c>
      <c r="N18" s="83">
        <v>42430</v>
      </c>
    </row>
    <row r="19" spans="7:14" x14ac:dyDescent="0.35">
      <c r="G19" t="s">
        <v>195</v>
      </c>
      <c r="I19" s="84"/>
      <c r="J19" s="84"/>
      <c r="K19" s="84"/>
      <c r="L19" s="2"/>
      <c r="M19" s="2"/>
      <c r="N19" s="2"/>
    </row>
    <row r="20" spans="7:14" x14ac:dyDescent="0.35">
      <c r="G20" t="s">
        <v>181</v>
      </c>
      <c r="H20" s="72" t="s">
        <v>182</v>
      </c>
      <c r="I20" s="84">
        <v>3090</v>
      </c>
      <c r="J20" s="84">
        <v>2790</v>
      </c>
      <c r="K20" s="84">
        <v>3590</v>
      </c>
      <c r="L20" s="2"/>
      <c r="M20" s="2"/>
      <c r="N20" s="83">
        <v>42430</v>
      </c>
    </row>
    <row r="21" spans="7:14" x14ac:dyDescent="0.35">
      <c r="G21" t="s">
        <v>195</v>
      </c>
      <c r="I21" s="84"/>
      <c r="J21" s="84"/>
      <c r="K21" s="84"/>
      <c r="L21" s="2"/>
      <c r="M21" s="2"/>
      <c r="N21" s="2"/>
    </row>
    <row r="22" spans="7:14" ht="58" x14ac:dyDescent="0.35">
      <c r="G22" t="s">
        <v>183</v>
      </c>
      <c r="H22" s="72" t="s">
        <v>184</v>
      </c>
      <c r="I22" s="84">
        <f>(3450+3610)/2</f>
        <v>3530</v>
      </c>
      <c r="J22" s="84">
        <v>3390</v>
      </c>
      <c r="K22" s="84">
        <f>(3550+3900)/2</f>
        <v>3725</v>
      </c>
      <c r="L22" s="2">
        <v>6200</v>
      </c>
      <c r="M22" s="2" t="s">
        <v>185</v>
      </c>
      <c r="N22" s="83">
        <v>42430</v>
      </c>
    </row>
    <row r="23" spans="7:14" x14ac:dyDescent="0.35">
      <c r="G23" t="s">
        <v>195</v>
      </c>
      <c r="I23" s="84"/>
      <c r="J23" s="84"/>
      <c r="K23" s="84"/>
      <c r="L23" s="2"/>
      <c r="M23" s="2"/>
      <c r="N23" s="2"/>
    </row>
    <row r="24" spans="7:14" x14ac:dyDescent="0.35">
      <c r="G24" t="s">
        <v>186</v>
      </c>
      <c r="H24" s="72" t="s">
        <v>187</v>
      </c>
      <c r="I24" s="84">
        <v>3190</v>
      </c>
      <c r="J24" s="84">
        <v>2990</v>
      </c>
      <c r="K24" s="84">
        <v>3290</v>
      </c>
      <c r="L24" s="2">
        <v>4290</v>
      </c>
      <c r="M24" s="2">
        <v>5490</v>
      </c>
      <c r="N24" s="83">
        <v>42430</v>
      </c>
    </row>
    <row r="25" spans="7:14" x14ac:dyDescent="0.35">
      <c r="G25" t="s">
        <v>195</v>
      </c>
      <c r="I25" s="84"/>
      <c r="J25" s="84"/>
      <c r="K25" s="84"/>
      <c r="L25" s="2"/>
      <c r="M25" s="2"/>
      <c r="N25" s="2"/>
    </row>
    <row r="26" spans="7:14" x14ac:dyDescent="0.35">
      <c r="G26" t="s">
        <v>188</v>
      </c>
      <c r="H26" s="72" t="s">
        <v>189</v>
      </c>
      <c r="I26" s="84">
        <v>3190</v>
      </c>
      <c r="J26" s="84">
        <v>2990</v>
      </c>
      <c r="K26" s="84">
        <v>3290</v>
      </c>
      <c r="L26" s="2">
        <v>5500</v>
      </c>
      <c r="M26" s="2"/>
      <c r="N26" s="83">
        <v>42430</v>
      </c>
    </row>
    <row r="27" spans="7:14" x14ac:dyDescent="0.35">
      <c r="G27" t="s">
        <v>195</v>
      </c>
      <c r="I27" s="84"/>
      <c r="J27" s="84"/>
      <c r="K27" s="84"/>
      <c r="L27" s="2"/>
      <c r="M27" s="2"/>
      <c r="N27" s="2"/>
    </row>
    <row r="28" spans="7:14" x14ac:dyDescent="0.35">
      <c r="G28" t="s">
        <v>190</v>
      </c>
      <c r="H28" s="72" t="s">
        <v>191</v>
      </c>
      <c r="I28" s="84">
        <f>(3390+5200)/2</f>
        <v>4295</v>
      </c>
      <c r="J28" s="84">
        <f>(3210+4840)/2</f>
        <v>4025</v>
      </c>
      <c r="K28" s="84">
        <v>3590</v>
      </c>
      <c r="L28" s="2">
        <v>5490</v>
      </c>
      <c r="M28" s="2" t="s">
        <v>192</v>
      </c>
      <c r="N28" s="83">
        <v>42430</v>
      </c>
    </row>
    <row r="29" spans="7:14" x14ac:dyDescent="0.35">
      <c r="G29" t="s">
        <v>195</v>
      </c>
      <c r="I29" s="84"/>
      <c r="J29" s="84"/>
      <c r="K29" s="84"/>
      <c r="L29" s="2"/>
      <c r="M29" s="2"/>
      <c r="N29" s="2"/>
    </row>
    <row r="30" spans="7:14" x14ac:dyDescent="0.35">
      <c r="G30" t="s">
        <v>193</v>
      </c>
      <c r="H30" s="72" t="s">
        <v>194</v>
      </c>
      <c r="I30" s="84">
        <v>2920</v>
      </c>
      <c r="J30" s="84">
        <v>2840</v>
      </c>
      <c r="K30" s="84">
        <v>3250</v>
      </c>
      <c r="L30" s="2"/>
      <c r="M30" s="2"/>
      <c r="N30" s="83">
        <v>42430</v>
      </c>
    </row>
    <row r="31" spans="7:14" x14ac:dyDescent="0.35">
      <c r="G31" t="s">
        <v>195</v>
      </c>
    </row>
    <row r="32" spans="7:14" x14ac:dyDescent="0.35">
      <c r="I32">
        <f>SUM(I6:I31)/12</f>
        <v>4133.958333333333</v>
      </c>
      <c r="J32">
        <f t="shared" ref="J32:K32" si="0">SUM(J6:J31)/12</f>
        <v>3674.125</v>
      </c>
      <c r="K32">
        <f t="shared" si="0"/>
        <v>3759.5833333333335</v>
      </c>
    </row>
    <row r="33" spans="9:44" x14ac:dyDescent="0.35">
      <c r="J33">
        <f>AVERAGE(I32:K32)</f>
        <v>3855.8888888888887</v>
      </c>
      <c r="K33" t="s">
        <v>164</v>
      </c>
    </row>
    <row r="34" spans="9:44" x14ac:dyDescent="0.35">
      <c r="J34">
        <f>(17.18+14.17)/2</f>
        <v>15.675000000000001</v>
      </c>
      <c r="K34" t="s">
        <v>197</v>
      </c>
    </row>
    <row r="35" spans="9:44" x14ac:dyDescent="0.35">
      <c r="J35" s="86">
        <f>1000*J33/J34</f>
        <v>245989.72177919542</v>
      </c>
      <c r="K35" s="86" t="s">
        <v>23</v>
      </c>
    </row>
    <row r="36" spans="9:44" x14ac:dyDescent="0.35">
      <c r="J36">
        <v>245990</v>
      </c>
    </row>
    <row r="40" spans="9:44" x14ac:dyDescent="0.35">
      <c r="I40" s="72"/>
      <c r="J40" s="96">
        <v>2016</v>
      </c>
      <c r="K40" s="96">
        <v>2017</v>
      </c>
      <c r="L40" s="96">
        <f>K40+1</f>
        <v>2018</v>
      </c>
      <c r="M40" s="96">
        <f t="shared" ref="M40:AR40" si="1">L40+1</f>
        <v>2019</v>
      </c>
      <c r="N40" s="97">
        <f t="shared" si="1"/>
        <v>2020</v>
      </c>
      <c r="O40" s="96">
        <f t="shared" si="1"/>
        <v>2021</v>
      </c>
      <c r="P40" s="96">
        <f t="shared" si="1"/>
        <v>2022</v>
      </c>
      <c r="Q40" s="96">
        <f t="shared" si="1"/>
        <v>2023</v>
      </c>
      <c r="R40" s="96">
        <f t="shared" si="1"/>
        <v>2024</v>
      </c>
      <c r="S40" s="97">
        <f t="shared" si="1"/>
        <v>2025</v>
      </c>
      <c r="T40" s="96">
        <f t="shared" si="1"/>
        <v>2026</v>
      </c>
      <c r="U40" s="96">
        <f t="shared" si="1"/>
        <v>2027</v>
      </c>
      <c r="V40" s="96">
        <f t="shared" si="1"/>
        <v>2028</v>
      </c>
      <c r="W40" s="96">
        <f t="shared" si="1"/>
        <v>2029</v>
      </c>
      <c r="X40" s="97">
        <f t="shared" si="1"/>
        <v>2030</v>
      </c>
      <c r="Y40" s="96">
        <f t="shared" si="1"/>
        <v>2031</v>
      </c>
      <c r="Z40" s="96">
        <f t="shared" si="1"/>
        <v>2032</v>
      </c>
      <c r="AA40" s="96">
        <f t="shared" si="1"/>
        <v>2033</v>
      </c>
      <c r="AB40" s="96">
        <f t="shared" si="1"/>
        <v>2034</v>
      </c>
      <c r="AC40" s="97">
        <f t="shared" si="1"/>
        <v>2035</v>
      </c>
      <c r="AD40" s="96">
        <f t="shared" si="1"/>
        <v>2036</v>
      </c>
      <c r="AE40" s="96">
        <f t="shared" si="1"/>
        <v>2037</v>
      </c>
      <c r="AF40" s="96">
        <f t="shared" si="1"/>
        <v>2038</v>
      </c>
      <c r="AG40" s="96">
        <f t="shared" si="1"/>
        <v>2039</v>
      </c>
      <c r="AH40" s="97">
        <f t="shared" si="1"/>
        <v>2040</v>
      </c>
      <c r="AI40" s="96">
        <f t="shared" si="1"/>
        <v>2041</v>
      </c>
      <c r="AJ40" s="96">
        <f t="shared" si="1"/>
        <v>2042</v>
      </c>
      <c r="AK40" s="96">
        <f t="shared" si="1"/>
        <v>2043</v>
      </c>
      <c r="AL40" s="96">
        <f t="shared" si="1"/>
        <v>2044</v>
      </c>
      <c r="AM40" s="97">
        <f t="shared" si="1"/>
        <v>2045</v>
      </c>
      <c r="AN40" s="96">
        <f t="shared" si="1"/>
        <v>2046</v>
      </c>
      <c r="AO40" s="96">
        <f t="shared" si="1"/>
        <v>2047</v>
      </c>
      <c r="AP40" s="96">
        <f t="shared" si="1"/>
        <v>2048</v>
      </c>
      <c r="AQ40" s="96">
        <f t="shared" si="1"/>
        <v>2049</v>
      </c>
      <c r="AR40" s="98">
        <f t="shared" si="1"/>
        <v>2050</v>
      </c>
    </row>
    <row r="41" spans="9:44" ht="29" x14ac:dyDescent="0.35">
      <c r="I41" s="100" t="s">
        <v>275</v>
      </c>
      <c r="J41" s="100">
        <v>198</v>
      </c>
      <c r="K41" s="100">
        <f>J41+($L$44*J41)/100</f>
        <v>194.04</v>
      </c>
      <c r="L41" s="100">
        <f t="shared" ref="L41:T41" si="2">K41+($L$44*K41)/100</f>
        <v>190.1592</v>
      </c>
      <c r="M41" s="100">
        <f t="shared" si="2"/>
        <v>186.35601600000001</v>
      </c>
      <c r="N41" s="100">
        <f t="shared" si="2"/>
        <v>182.62889568</v>
      </c>
      <c r="O41" s="100">
        <f t="shared" si="2"/>
        <v>178.9763177664</v>
      </c>
      <c r="P41" s="100">
        <f t="shared" si="2"/>
        <v>175.396791411072</v>
      </c>
      <c r="Q41" s="100">
        <f t="shared" si="2"/>
        <v>171.88885558285057</v>
      </c>
      <c r="R41" s="100">
        <f t="shared" si="2"/>
        <v>168.45107847119357</v>
      </c>
      <c r="S41" s="100">
        <f t="shared" si="2"/>
        <v>165.0820569017697</v>
      </c>
      <c r="T41" s="100">
        <f t="shared" si="2"/>
        <v>161.78041576373431</v>
      </c>
      <c r="U41" s="100">
        <f>T41+($U$44*T41)/100</f>
        <v>155.30919913318493</v>
      </c>
      <c r="V41" s="100">
        <f t="shared" ref="V41:AR41" si="3">U41+($U$44*U41)/100</f>
        <v>149.09683116785754</v>
      </c>
      <c r="W41" s="100">
        <f t="shared" si="3"/>
        <v>143.13295792114323</v>
      </c>
      <c r="X41" s="100">
        <f t="shared" si="3"/>
        <v>137.40763960429751</v>
      </c>
      <c r="Y41" s="100">
        <f t="shared" si="3"/>
        <v>131.91133402012562</v>
      </c>
      <c r="Z41" s="100">
        <f t="shared" si="3"/>
        <v>126.6348806593206</v>
      </c>
      <c r="AA41" s="100">
        <f t="shared" si="3"/>
        <v>121.56948543294777</v>
      </c>
      <c r="AB41" s="100">
        <f t="shared" si="3"/>
        <v>116.70670601562986</v>
      </c>
      <c r="AC41" s="100">
        <f t="shared" si="3"/>
        <v>112.03843777500467</v>
      </c>
      <c r="AD41" s="100">
        <f t="shared" si="3"/>
        <v>107.55690026400448</v>
      </c>
      <c r="AE41" s="100">
        <f t="shared" si="3"/>
        <v>103.25462425344431</v>
      </c>
      <c r="AF41" s="100">
        <f t="shared" si="3"/>
        <v>99.124439283306529</v>
      </c>
      <c r="AG41" s="100">
        <f t="shared" si="3"/>
        <v>95.159461711974274</v>
      </c>
      <c r="AH41" s="100">
        <f t="shared" si="3"/>
        <v>91.353083243495306</v>
      </c>
      <c r="AI41" s="100">
        <f t="shared" si="3"/>
        <v>87.698959913755488</v>
      </c>
      <c r="AJ41" s="100">
        <f t="shared" si="3"/>
        <v>84.191001517205265</v>
      </c>
      <c r="AK41" s="100">
        <f t="shared" si="3"/>
        <v>80.823361456517048</v>
      </c>
      <c r="AL41" s="100">
        <f t="shared" si="3"/>
        <v>77.590426998256362</v>
      </c>
      <c r="AM41" s="100">
        <f t="shared" si="3"/>
        <v>74.486809918326102</v>
      </c>
      <c r="AN41" s="100">
        <f t="shared" si="3"/>
        <v>71.507337521593058</v>
      </c>
      <c r="AO41" s="100">
        <f t="shared" si="3"/>
        <v>68.647044020729339</v>
      </c>
      <c r="AP41" s="100">
        <f t="shared" si="3"/>
        <v>65.901162259900161</v>
      </c>
      <c r="AQ41" s="100">
        <f t="shared" si="3"/>
        <v>63.265115769504156</v>
      </c>
      <c r="AR41" s="100">
        <f t="shared" si="3"/>
        <v>60.734511138723988</v>
      </c>
    </row>
    <row r="42" spans="9:44" x14ac:dyDescent="0.35">
      <c r="I42" s="72"/>
      <c r="J42" s="72"/>
      <c r="K42" s="72"/>
      <c r="L42" s="72"/>
      <c r="M42" s="72"/>
      <c r="N42" s="72"/>
      <c r="O42" s="72"/>
      <c r="P42" s="72"/>
      <c r="Q42" s="72"/>
      <c r="R42" s="72"/>
      <c r="S42" s="72"/>
      <c r="T42" s="72"/>
      <c r="U42" s="72"/>
      <c r="V42" s="72"/>
      <c r="W42" s="72"/>
      <c r="X42" s="72"/>
      <c r="Y42" s="72"/>
      <c r="Z42" s="72"/>
      <c r="AA42" s="72"/>
      <c r="AB42" s="72"/>
      <c r="AC42" s="72"/>
      <c r="AD42" s="72"/>
      <c r="AE42" s="72"/>
      <c r="AF42" s="72"/>
      <c r="AG42" s="72"/>
      <c r="AH42" s="72"/>
      <c r="AI42" s="72"/>
      <c r="AJ42" s="72"/>
      <c r="AK42" s="72"/>
      <c r="AL42" s="72"/>
      <c r="AM42" s="72"/>
      <c r="AN42" s="72"/>
      <c r="AO42" s="72"/>
      <c r="AP42" s="72"/>
      <c r="AQ42" s="72"/>
      <c r="AR42" s="72"/>
    </row>
    <row r="44" spans="9:44" x14ac:dyDescent="0.35">
      <c r="K44" t="s">
        <v>276</v>
      </c>
      <c r="L44">
        <v>-2</v>
      </c>
      <c r="U44">
        <v>-4</v>
      </c>
    </row>
  </sheetData>
  <pageMargins left="0.7" right="0.7" top="0.78740157499999996" bottom="0.78740157499999996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2:EL5"/>
  <sheetViews>
    <sheetView workbookViewId="0">
      <selection activeCell="AB5" sqref="AB5"/>
    </sheetView>
  </sheetViews>
  <sheetFormatPr defaultRowHeight="14.5" x14ac:dyDescent="0.35"/>
  <cols>
    <col min="5" max="5" width="3" customWidth="1"/>
    <col min="6" max="6" width="2.54296875" customWidth="1"/>
    <col min="7" max="7" width="2.81640625" customWidth="1"/>
    <col min="9" max="9" width="3" customWidth="1"/>
    <col min="10" max="10" width="2.54296875" customWidth="1"/>
    <col min="11" max="11" width="2.81640625" customWidth="1"/>
    <col min="13" max="13" width="3" customWidth="1"/>
    <col min="14" max="14" width="2.54296875" customWidth="1"/>
    <col min="15" max="15" width="2.81640625" customWidth="1"/>
    <col min="17" max="17" width="3" customWidth="1"/>
    <col min="18" max="18" width="2.54296875" customWidth="1"/>
    <col min="19" max="19" width="2.81640625" customWidth="1"/>
    <col min="21" max="21" width="3" customWidth="1"/>
    <col min="22" max="22" width="2.54296875" customWidth="1"/>
    <col min="23" max="23" width="2.81640625" customWidth="1"/>
    <col min="25" max="25" width="3" customWidth="1"/>
    <col min="26" max="26" width="2.54296875" customWidth="1"/>
    <col min="27" max="27" width="2.81640625" customWidth="1"/>
    <col min="29" max="29" width="3" customWidth="1"/>
    <col min="30" max="30" width="2.54296875" customWidth="1"/>
    <col min="31" max="31" width="2.81640625" customWidth="1"/>
    <col min="33" max="33" width="3" customWidth="1"/>
    <col min="34" max="34" width="2.54296875" customWidth="1"/>
    <col min="35" max="35" width="2.81640625" customWidth="1"/>
    <col min="37" max="37" width="3" customWidth="1"/>
    <col min="38" max="38" width="2.54296875" customWidth="1"/>
    <col min="39" max="39" width="2.81640625" customWidth="1"/>
    <col min="41" max="41" width="3" customWidth="1"/>
    <col min="42" max="42" width="2.54296875" customWidth="1"/>
    <col min="43" max="43" width="2.81640625" customWidth="1"/>
    <col min="45" max="45" width="3" customWidth="1"/>
    <col min="46" max="46" width="2.54296875" customWidth="1"/>
    <col min="47" max="47" width="2.81640625" customWidth="1"/>
    <col min="49" max="49" width="3" customWidth="1"/>
    <col min="50" max="50" width="2.54296875" customWidth="1"/>
    <col min="51" max="51" width="2.81640625" customWidth="1"/>
    <col min="53" max="53" width="3" customWidth="1"/>
    <col min="54" max="54" width="2.54296875" customWidth="1"/>
    <col min="55" max="55" width="2.81640625" customWidth="1"/>
    <col min="57" max="57" width="3" customWidth="1"/>
    <col min="58" max="58" width="2.54296875" customWidth="1"/>
    <col min="59" max="59" width="2.81640625" customWidth="1"/>
    <col min="61" max="61" width="3" customWidth="1"/>
    <col min="62" max="62" width="2.54296875" customWidth="1"/>
    <col min="63" max="63" width="2.81640625" customWidth="1"/>
    <col min="65" max="65" width="3" customWidth="1"/>
    <col min="66" max="66" width="2.54296875" customWidth="1"/>
    <col min="67" max="67" width="2.81640625" customWidth="1"/>
    <col min="69" max="69" width="3" customWidth="1"/>
    <col min="70" max="70" width="2.54296875" customWidth="1"/>
    <col min="71" max="71" width="2.81640625" customWidth="1"/>
    <col min="73" max="73" width="3" customWidth="1"/>
    <col min="74" max="74" width="2.54296875" customWidth="1"/>
    <col min="75" max="75" width="2.81640625" customWidth="1"/>
    <col min="77" max="77" width="3" customWidth="1"/>
    <col min="78" max="78" width="2.54296875" customWidth="1"/>
    <col min="79" max="79" width="2.81640625" customWidth="1"/>
    <col min="81" max="81" width="3" customWidth="1"/>
    <col min="82" max="82" width="2.54296875" customWidth="1"/>
    <col min="83" max="83" width="2.81640625" customWidth="1"/>
    <col min="85" max="85" width="3" customWidth="1"/>
    <col min="86" max="86" width="2.54296875" customWidth="1"/>
    <col min="87" max="87" width="2.81640625" customWidth="1"/>
    <col min="89" max="89" width="3" customWidth="1"/>
    <col min="90" max="90" width="2.54296875" customWidth="1"/>
    <col min="91" max="91" width="2.81640625" customWidth="1"/>
    <col min="93" max="93" width="3" customWidth="1"/>
    <col min="94" max="94" width="2.54296875" customWidth="1"/>
    <col min="95" max="95" width="2.81640625" customWidth="1"/>
    <col min="97" max="97" width="3" customWidth="1"/>
    <col min="98" max="98" width="2.54296875" customWidth="1"/>
    <col min="99" max="99" width="2.81640625" customWidth="1"/>
    <col min="101" max="101" width="3" customWidth="1"/>
    <col min="102" max="102" width="2.54296875" customWidth="1"/>
    <col min="103" max="103" width="2.81640625" customWidth="1"/>
    <col min="105" max="105" width="3" customWidth="1"/>
    <col min="106" max="106" width="2.54296875" customWidth="1"/>
    <col min="107" max="107" width="2.81640625" customWidth="1"/>
    <col min="109" max="109" width="3" customWidth="1"/>
    <col min="110" max="110" width="2.54296875" customWidth="1"/>
    <col min="111" max="111" width="2.81640625" customWidth="1"/>
    <col min="113" max="113" width="3" customWidth="1"/>
    <col min="114" max="114" width="2.54296875" customWidth="1"/>
    <col min="115" max="115" width="2.81640625" customWidth="1"/>
    <col min="117" max="117" width="3" customWidth="1"/>
    <col min="118" max="118" width="2.54296875" customWidth="1"/>
    <col min="119" max="119" width="2.81640625" customWidth="1"/>
    <col min="121" max="121" width="3" customWidth="1"/>
    <col min="122" max="122" width="2.54296875" customWidth="1"/>
    <col min="123" max="123" width="2.81640625" customWidth="1"/>
    <col min="125" max="125" width="3" customWidth="1"/>
    <col min="126" max="126" width="2.54296875" customWidth="1"/>
    <col min="127" max="127" width="2.81640625" customWidth="1"/>
    <col min="129" max="129" width="3" customWidth="1"/>
    <col min="130" max="130" width="2.54296875" customWidth="1"/>
    <col min="131" max="131" width="2.81640625" customWidth="1"/>
    <col min="133" max="133" width="3" customWidth="1"/>
    <col min="134" max="134" width="2.54296875" customWidth="1"/>
    <col min="135" max="135" width="2.81640625" customWidth="1"/>
    <col min="137" max="137" width="3" customWidth="1"/>
    <col min="138" max="138" width="2.54296875" customWidth="1"/>
    <col min="139" max="139" width="2.81640625" customWidth="1"/>
  </cols>
  <sheetData>
    <row r="2" spans="1:142" x14ac:dyDescent="0.35">
      <c r="D2" s="144">
        <v>2016</v>
      </c>
      <c r="E2" s="96"/>
      <c r="F2" s="96"/>
      <c r="G2" s="96"/>
      <c r="H2" s="96">
        <v>2017</v>
      </c>
      <c r="I2" s="96"/>
      <c r="J2" s="96"/>
      <c r="K2" s="96"/>
      <c r="L2" s="96">
        <f>H2+1</f>
        <v>2018</v>
      </c>
      <c r="M2" s="96"/>
      <c r="N2" s="96"/>
      <c r="O2" s="96"/>
      <c r="P2" s="96">
        <f>L2+1</f>
        <v>2019</v>
      </c>
      <c r="Q2" s="96"/>
      <c r="R2" s="96"/>
      <c r="S2" s="96"/>
      <c r="T2" s="97">
        <f>P2+1</f>
        <v>2020</v>
      </c>
      <c r="U2" s="96"/>
      <c r="V2" s="96"/>
      <c r="W2" s="96"/>
      <c r="X2" s="96">
        <f>T2+1</f>
        <v>2021</v>
      </c>
      <c r="Y2" s="96"/>
      <c r="Z2" s="96"/>
      <c r="AA2" s="96"/>
      <c r="AB2" s="96">
        <f>X2+1</f>
        <v>2022</v>
      </c>
      <c r="AC2" s="96"/>
      <c r="AD2" s="96"/>
      <c r="AE2" s="96"/>
      <c r="AF2" s="96">
        <f>AB2+1</f>
        <v>2023</v>
      </c>
      <c r="AG2" s="96"/>
      <c r="AH2" s="96"/>
      <c r="AI2" s="96"/>
      <c r="AJ2" s="96">
        <f>AF2+1</f>
        <v>2024</v>
      </c>
      <c r="AK2" s="96"/>
      <c r="AL2" s="96"/>
      <c r="AM2" s="96"/>
      <c r="AN2" s="97">
        <f>AJ2+1</f>
        <v>2025</v>
      </c>
      <c r="AO2" s="96"/>
      <c r="AP2" s="96"/>
      <c r="AQ2" s="96"/>
      <c r="AR2" s="96">
        <f>AN2+1</f>
        <v>2026</v>
      </c>
      <c r="AS2" s="96"/>
      <c r="AT2" s="96"/>
      <c r="AU2" s="96"/>
      <c r="AV2" s="96">
        <f>AR2+1</f>
        <v>2027</v>
      </c>
      <c r="AW2" s="96"/>
      <c r="AX2" s="96"/>
      <c r="AY2" s="96"/>
      <c r="AZ2" s="96">
        <f>AV2+1</f>
        <v>2028</v>
      </c>
      <c r="BA2" s="96"/>
      <c r="BB2" s="96"/>
      <c r="BC2" s="96"/>
      <c r="BD2" s="96">
        <f>AZ2+1</f>
        <v>2029</v>
      </c>
      <c r="BE2" s="96"/>
      <c r="BF2" s="96"/>
      <c r="BG2" s="96"/>
      <c r="BH2" s="97">
        <f>BD2+1</f>
        <v>2030</v>
      </c>
      <c r="BI2" s="96"/>
      <c r="BJ2" s="96"/>
      <c r="BK2" s="96"/>
      <c r="BL2" s="96">
        <f>BH2+1</f>
        <v>2031</v>
      </c>
      <c r="BM2" s="96"/>
      <c r="BN2" s="96"/>
      <c r="BO2" s="96"/>
      <c r="BP2" s="96">
        <f>BL2+1</f>
        <v>2032</v>
      </c>
      <c r="BQ2" s="96"/>
      <c r="BR2" s="96"/>
      <c r="BS2" s="96"/>
      <c r="BT2" s="96">
        <f>BP2+1</f>
        <v>2033</v>
      </c>
      <c r="BU2" s="96"/>
      <c r="BV2" s="96"/>
      <c r="BW2" s="96"/>
      <c r="BX2" s="96">
        <f>BT2+1</f>
        <v>2034</v>
      </c>
      <c r="BY2" s="96"/>
      <c r="BZ2" s="96"/>
      <c r="CA2" s="96"/>
      <c r="CB2" s="97">
        <f>BX2+1</f>
        <v>2035</v>
      </c>
      <c r="CC2" s="96"/>
      <c r="CD2" s="96"/>
      <c r="CE2" s="96"/>
      <c r="CF2" s="96">
        <f>CB2+1</f>
        <v>2036</v>
      </c>
      <c r="CG2" s="96"/>
      <c r="CH2" s="96"/>
      <c r="CI2" s="96"/>
      <c r="CJ2" s="96">
        <f>CF2+1</f>
        <v>2037</v>
      </c>
      <c r="CK2" s="96"/>
      <c r="CL2" s="96"/>
      <c r="CM2" s="96"/>
      <c r="CN2" s="96">
        <f>CJ2+1</f>
        <v>2038</v>
      </c>
      <c r="CO2" s="96"/>
      <c r="CP2" s="96"/>
      <c r="CQ2" s="96"/>
      <c r="CR2" s="96">
        <f>CN2+1</f>
        <v>2039</v>
      </c>
      <c r="CS2" s="96"/>
      <c r="CT2" s="96"/>
      <c r="CU2" s="96"/>
      <c r="CV2" s="97">
        <f>CR2+1</f>
        <v>2040</v>
      </c>
      <c r="CW2" s="96"/>
      <c r="CX2" s="96"/>
      <c r="CY2" s="96"/>
      <c r="CZ2" s="96">
        <f>CV2+1</f>
        <v>2041</v>
      </c>
      <c r="DA2" s="96"/>
      <c r="DB2" s="96"/>
      <c r="DC2" s="96"/>
      <c r="DD2" s="96">
        <f>CZ2+1</f>
        <v>2042</v>
      </c>
      <c r="DE2" s="96"/>
      <c r="DF2" s="96"/>
      <c r="DG2" s="96"/>
      <c r="DH2" s="96">
        <f>DD2+1</f>
        <v>2043</v>
      </c>
      <c r="DI2" s="96"/>
      <c r="DJ2" s="96"/>
      <c r="DK2" s="96"/>
      <c r="DL2" s="96">
        <f>DH2+1</f>
        <v>2044</v>
      </c>
      <c r="DM2" s="96"/>
      <c r="DN2" s="96"/>
      <c r="DO2" s="96"/>
      <c r="DP2" s="97">
        <f>DL2+1</f>
        <v>2045</v>
      </c>
      <c r="DQ2" s="96"/>
      <c r="DR2" s="96"/>
      <c r="DS2" s="96"/>
      <c r="DT2" s="96">
        <f>DP2+1</f>
        <v>2046</v>
      </c>
      <c r="DU2" s="96"/>
      <c r="DV2" s="96"/>
      <c r="DW2" s="96"/>
      <c r="DX2" s="96">
        <f>DT2+1</f>
        <v>2047</v>
      </c>
      <c r="DY2" s="96"/>
      <c r="DZ2" s="96"/>
      <c r="EA2" s="96"/>
      <c r="EB2" s="96">
        <f>DX2+1</f>
        <v>2048</v>
      </c>
      <c r="EC2" s="96"/>
      <c r="ED2" s="96"/>
      <c r="EE2" s="96"/>
      <c r="EF2" s="96">
        <f>EB2+1</f>
        <v>2049</v>
      </c>
      <c r="EG2" s="96"/>
      <c r="EH2" s="96"/>
      <c r="EI2" s="96"/>
      <c r="EJ2" s="98">
        <f t="shared" ref="EJ2" si="0">EF2+1</f>
        <v>2050</v>
      </c>
    </row>
    <row r="3" spans="1:142" x14ac:dyDescent="0.35">
      <c r="A3" t="s">
        <v>280</v>
      </c>
      <c r="D3">
        <v>0.06</v>
      </c>
      <c r="H3">
        <f>D3-$EL$3/$EK$3</f>
        <v>5.9558823529411761E-2</v>
      </c>
      <c r="L3">
        <f>H3-$EL$3/$EK$3</f>
        <v>5.9117647058823525E-2</v>
      </c>
      <c r="P3">
        <f>L3-$EL$3/$EK$3</f>
        <v>5.8676470588235288E-2</v>
      </c>
      <c r="T3">
        <f>P3-$EL$3/$EK$3</f>
        <v>5.8235294117647052E-2</v>
      </c>
      <c r="X3">
        <f>T3-$EL$3/$EK$3</f>
        <v>5.7794117647058815E-2</v>
      </c>
      <c r="AB3">
        <f>X3-$EL$3/$EK$3</f>
        <v>5.7352941176470579E-2</v>
      </c>
      <c r="AF3">
        <f>AB3-$EL$3/$EK$3</f>
        <v>5.6911764705882342E-2</v>
      </c>
      <c r="AJ3">
        <f>AF3-$EL$3/$EK$3</f>
        <v>5.6470588235294106E-2</v>
      </c>
      <c r="AN3">
        <f>AJ3-$EL$3/$EK$3</f>
        <v>5.6029411764705869E-2</v>
      </c>
      <c r="AR3">
        <f>AN3-$EL$3/$EK$3</f>
        <v>5.5588235294117633E-2</v>
      </c>
      <c r="AV3">
        <f>AR3-$EL$3/$EK$3</f>
        <v>5.5147058823529396E-2</v>
      </c>
      <c r="AZ3">
        <f>AV3-$EL$3/$EK$3</f>
        <v>5.470588235294116E-2</v>
      </c>
      <c r="BD3">
        <f>AZ3-$EL$3/$EK$3</f>
        <v>5.4264705882352923E-2</v>
      </c>
      <c r="BH3">
        <f>BD3-$EL$3/$EK$3</f>
        <v>5.3823529411764687E-2</v>
      </c>
      <c r="BL3">
        <f>BH3-$EL$3/$EK$3</f>
        <v>5.338235294117645E-2</v>
      </c>
      <c r="BP3">
        <f>BL3-$EL$3/$EK$3</f>
        <v>5.2941176470588214E-2</v>
      </c>
      <c r="BT3">
        <f>BP3-$EL$3/$EK$3</f>
        <v>5.2499999999999977E-2</v>
      </c>
      <c r="BX3">
        <f>BT3-$EL$3/$EK$3</f>
        <v>5.2058823529411741E-2</v>
      </c>
      <c r="CB3">
        <f>BX3-$EL$3/$EK$3</f>
        <v>5.1617647058823504E-2</v>
      </c>
      <c r="CF3">
        <f>CB3-$EL$3/$EK$3</f>
        <v>5.1176470588235268E-2</v>
      </c>
      <c r="CJ3">
        <f>CF3-$EL$3/$EK$3</f>
        <v>5.0735294117647031E-2</v>
      </c>
      <c r="CN3">
        <f>CJ3-$EL$3/$EK$3</f>
        <v>5.0294117647058795E-2</v>
      </c>
      <c r="CR3">
        <f>CN3-$EL$3/$EK$3</f>
        <v>4.9852941176470558E-2</v>
      </c>
      <c r="CV3">
        <f>CR3-$EL$3/$EK$3</f>
        <v>4.9411764705882322E-2</v>
      </c>
      <c r="CZ3">
        <f>CV3-$EL$3/$EK$3</f>
        <v>4.8970588235294085E-2</v>
      </c>
      <c r="DD3">
        <f>CZ3-$EL$3/$EK$3</f>
        <v>4.8529411764705849E-2</v>
      </c>
      <c r="DH3">
        <f>DD3-$EL$3/$EK$3</f>
        <v>4.8088235294117612E-2</v>
      </c>
      <c r="DL3">
        <f>DH3-$EL$3/$EK$3</f>
        <v>4.7647058823529376E-2</v>
      </c>
      <c r="DP3">
        <f>DL3-$EL$3/$EK$3</f>
        <v>4.7205882352941139E-2</v>
      </c>
      <c r="DT3">
        <f>DP3-$EL$3/$EK$3</f>
        <v>4.6764705882352903E-2</v>
      </c>
      <c r="DX3">
        <f>DT3-$EL$3/$EK$3</f>
        <v>4.6323529411764666E-2</v>
      </c>
      <c r="EB3">
        <f>DX3-$EL$3/$EK$3</f>
        <v>4.588235294117643E-2</v>
      </c>
      <c r="EF3">
        <f>EB3-$EL$3/$EK$3</f>
        <v>4.5441176470588193E-2</v>
      </c>
      <c r="EJ3">
        <v>4.4999999999999998E-2</v>
      </c>
      <c r="EK3">
        <v>34</v>
      </c>
      <c r="EL3">
        <f>D3-EJ3</f>
        <v>1.4999999999999999E-2</v>
      </c>
    </row>
    <row r="5" spans="1:142" x14ac:dyDescent="0.35">
      <c r="A5" t="s">
        <v>281</v>
      </c>
      <c r="D5">
        <v>0.02</v>
      </c>
      <c r="H5">
        <f>D5-$EL$3/$EK$3</f>
        <v>1.9558823529411764E-2</v>
      </c>
      <c r="L5">
        <f>H5-$EL$3/$EK$3</f>
        <v>1.9117647058823527E-2</v>
      </c>
      <c r="P5">
        <f>L5-$EL$3/$EK$3</f>
        <v>1.8676470588235291E-2</v>
      </c>
      <c r="T5">
        <f>P5-$EL$3/$EK$3</f>
        <v>1.8235294117647054E-2</v>
      </c>
      <c r="X5">
        <f>T5-$EL$3/$EK$3</f>
        <v>1.7794117647058818E-2</v>
      </c>
      <c r="AB5">
        <f>X5-$EL$3/$EK$3</f>
        <v>1.7352941176470581E-2</v>
      </c>
      <c r="AF5">
        <f>AB5-$EL$3/$EK$3</f>
        <v>1.6911764705882345E-2</v>
      </c>
      <c r="AJ5">
        <f>AF5-$EL$3/$EK$3</f>
        <v>1.6470588235294108E-2</v>
      </c>
      <c r="AN5">
        <f>AJ5-$EL$3/$EK$3</f>
        <v>1.6029411764705872E-2</v>
      </c>
      <c r="AR5">
        <f>AN5-$EL$3/$EK$3</f>
        <v>1.5588235294117637E-2</v>
      </c>
      <c r="AV5">
        <f>AR5-$EL$3/$EK$3</f>
        <v>1.5147058823529402E-2</v>
      </c>
      <c r="AZ5">
        <f>AV5-$EL$3/$EK$3</f>
        <v>1.4705882352941168E-2</v>
      </c>
      <c r="BD5">
        <f>AZ5-$EL$3/$EK$3</f>
        <v>1.4264705882352933E-2</v>
      </c>
      <c r="BH5">
        <f>BD5-$EL$3/$EK$3</f>
        <v>1.3823529411764698E-2</v>
      </c>
      <c r="BL5">
        <f>BH5-$EL$3/$EK$3</f>
        <v>1.3382352941176463E-2</v>
      </c>
      <c r="BP5">
        <f>BL5-$EL$3/$EK$3</f>
        <v>1.2941176470588229E-2</v>
      </c>
      <c r="BT5">
        <f>BP5-$EL$3/$EK$3</f>
        <v>1.2499999999999994E-2</v>
      </c>
      <c r="BX5">
        <f>BT5-$EL$3/$EK$3</f>
        <v>1.2058823529411759E-2</v>
      </c>
      <c r="CB5">
        <f>BX5-$EL$3/$EK$3</f>
        <v>1.1617647058823524E-2</v>
      </c>
      <c r="CF5">
        <f>CB5-$EL$3/$EK$3</f>
        <v>1.1176470588235289E-2</v>
      </c>
      <c r="CJ5">
        <f>CF5-$EL$3/$EK$3</f>
        <v>1.0735294117647055E-2</v>
      </c>
      <c r="CN5">
        <f>CJ5-$EL$3/$EK$3</f>
        <v>1.029411764705882E-2</v>
      </c>
      <c r="CR5">
        <f>CN5-$EL$3/$EK$3</f>
        <v>9.8529411764705851E-3</v>
      </c>
      <c r="CV5">
        <f>CR5-$EL$3/$EK$3</f>
        <v>9.4117647058823504E-3</v>
      </c>
      <c r="CZ5">
        <f>CV5-$EL$3/$EK$3</f>
        <v>8.9705882352941156E-3</v>
      </c>
      <c r="DD5">
        <f>CZ5-$EL$3/$EK$3</f>
        <v>8.5294117647058808E-3</v>
      </c>
      <c r="DH5">
        <f>DD5-$EL$3/$EK$3</f>
        <v>8.0882352941176461E-3</v>
      </c>
      <c r="DL5">
        <f>DH5-$EL$3/$EK$3</f>
        <v>7.6470588235294104E-3</v>
      </c>
      <c r="DP5">
        <f>DL5-$EL$3/$EK$3</f>
        <v>7.2058823529411748E-3</v>
      </c>
      <c r="DT5">
        <f>DP5-$EL$3/$EK$3</f>
        <v>6.7647058823529392E-3</v>
      </c>
      <c r="DX5">
        <f>DT5-$EL$3/$EK$3</f>
        <v>6.3235294117647035E-3</v>
      </c>
      <c r="EB5">
        <f>DX5-$EL$3/$EK$3</f>
        <v>5.8823529411764679E-3</v>
      </c>
      <c r="EF5">
        <f>EB5-$EL$3/$EK$3</f>
        <v>5.4411764705882323E-3</v>
      </c>
      <c r="EJ5">
        <v>1.4999999999999999E-2</v>
      </c>
      <c r="EK5">
        <v>34</v>
      </c>
      <c r="EL5">
        <f>D5-EJ5</f>
        <v>5.000000000000001E-3</v>
      </c>
    </row>
  </sheetData>
  <pageMargins left="0.7" right="0.7" top="0.78740157499999996" bottom="0.78740157499999996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B881A1-9E2A-4B3E-80A7-0011BBED2154}">
  <dimension ref="A1:AF17"/>
  <sheetViews>
    <sheetView topLeftCell="A7" workbookViewId="0">
      <selection activeCell="A7" sqref="A1:XFD1048576"/>
    </sheetView>
  </sheetViews>
  <sheetFormatPr defaultRowHeight="14.5" x14ac:dyDescent="0.35"/>
  <cols>
    <col min="1" max="1" width="44.1796875" bestFit="1" customWidth="1"/>
    <col min="2" max="32" width="6.453125" bestFit="1" customWidth="1"/>
  </cols>
  <sheetData>
    <row r="1" spans="1:32" x14ac:dyDescent="0.35">
      <c r="B1" s="274">
        <v>2022</v>
      </c>
      <c r="C1" s="275">
        <v>2023</v>
      </c>
      <c r="D1" s="273">
        <v>2024</v>
      </c>
      <c r="E1" s="275">
        <v>2025</v>
      </c>
      <c r="F1" s="273">
        <v>2026</v>
      </c>
      <c r="G1" s="274">
        <v>2027</v>
      </c>
      <c r="H1" s="275">
        <v>2028</v>
      </c>
      <c r="I1" s="273">
        <v>2029</v>
      </c>
      <c r="J1" s="275">
        <v>2030</v>
      </c>
      <c r="K1" s="273">
        <v>2031</v>
      </c>
      <c r="L1" s="274">
        <v>2032</v>
      </c>
      <c r="M1" s="275">
        <v>2033</v>
      </c>
      <c r="N1" s="273">
        <v>2034</v>
      </c>
      <c r="O1" s="275">
        <v>2035</v>
      </c>
      <c r="P1" s="273">
        <v>2036</v>
      </c>
      <c r="Q1" s="274">
        <v>2037</v>
      </c>
      <c r="R1" s="275">
        <v>2038</v>
      </c>
      <c r="S1" s="273">
        <v>2039</v>
      </c>
      <c r="T1" s="275">
        <v>2040</v>
      </c>
      <c r="U1" s="273">
        <v>2041</v>
      </c>
      <c r="V1" s="274">
        <v>2042</v>
      </c>
      <c r="W1" s="275">
        <v>2043</v>
      </c>
      <c r="X1" s="273">
        <v>2044</v>
      </c>
      <c r="Y1" s="275">
        <v>2045</v>
      </c>
      <c r="Z1" s="273">
        <v>2046</v>
      </c>
      <c r="AA1" s="274">
        <v>2047</v>
      </c>
      <c r="AB1" s="275">
        <v>2048</v>
      </c>
      <c r="AC1" s="273">
        <v>2049</v>
      </c>
      <c r="AD1" s="275">
        <v>2050</v>
      </c>
      <c r="AE1" s="273">
        <v>2051</v>
      </c>
      <c r="AF1" s="274">
        <v>2052</v>
      </c>
    </row>
    <row r="2" spans="1:32" x14ac:dyDescent="0.35">
      <c r="A2" t="s">
        <v>446</v>
      </c>
    </row>
    <row r="3" spans="1:32" x14ac:dyDescent="0.35">
      <c r="A3" s="3" t="s">
        <v>458</v>
      </c>
      <c r="B3" s="352">
        <v>23126.827283873019</v>
      </c>
      <c r="C3" s="352">
        <v>23166.555193330307</v>
      </c>
      <c r="D3" s="352">
        <v>23187.000032786476</v>
      </c>
      <c r="E3" s="352">
        <v>23207.207452706178</v>
      </c>
      <c r="F3" s="352">
        <v>23126.125549584278</v>
      </c>
      <c r="G3" s="352">
        <v>23246.652917571584</v>
      </c>
      <c r="H3" s="352">
        <v>23185.640380685269</v>
      </c>
      <c r="I3" s="352">
        <v>23255.57628793396</v>
      </c>
      <c r="J3" s="352">
        <v>22755.081885678781</v>
      </c>
      <c r="K3" s="352">
        <v>22253.716033491848</v>
      </c>
      <c r="L3" s="352">
        <v>21267.956892717415</v>
      </c>
      <c r="M3" s="352">
        <v>21260.344930700816</v>
      </c>
      <c r="N3" s="352">
        <v>21251.966214708315</v>
      </c>
      <c r="O3" s="352">
        <v>21242.945160671203</v>
      </c>
      <c r="P3" s="352">
        <v>21233.275492828856</v>
      </c>
      <c r="Q3" s="352">
        <v>21229.117922445588</v>
      </c>
      <c r="R3" s="352">
        <v>21136.669961576492</v>
      </c>
      <c r="S3" s="352">
        <v>21042.881442316106</v>
      </c>
      <c r="T3" s="352">
        <v>20947.7947274945</v>
      </c>
      <c r="U3" s="352">
        <v>20851.575239717993</v>
      </c>
      <c r="V3" s="352">
        <v>20885.006582512615</v>
      </c>
      <c r="W3" s="352">
        <v>20793.910235312422</v>
      </c>
      <c r="X3" s="352">
        <v>20701.995252958979</v>
      </c>
      <c r="Y3" s="352">
        <v>20609.310267688259</v>
      </c>
      <c r="Z3" s="352">
        <v>20515.635342790494</v>
      </c>
      <c r="AA3" s="352">
        <v>20421.041389801616</v>
      </c>
      <c r="AB3" s="352">
        <v>20342.151597261229</v>
      </c>
      <c r="AC3" s="352">
        <v>20262.645443711372</v>
      </c>
      <c r="AD3" s="352">
        <v>20182.594840667327</v>
      </c>
      <c r="AE3" s="352">
        <v>20104.837331260107</v>
      </c>
      <c r="AF3" s="352">
        <v>20029.325078885948</v>
      </c>
    </row>
    <row r="4" spans="1:32" x14ac:dyDescent="0.35">
      <c r="A4" s="94" t="s">
        <v>462</v>
      </c>
      <c r="B4" s="353">
        <v>13678.170650378019</v>
      </c>
      <c r="C4" s="354">
        <v>13574.500392836957</v>
      </c>
      <c r="D4" s="354">
        <v>13452.844206001046</v>
      </c>
      <c r="E4" s="354">
        <v>13325.978986078448</v>
      </c>
      <c r="F4" s="354">
        <v>13197.640097707101</v>
      </c>
      <c r="G4" s="354">
        <v>12739.476595492673</v>
      </c>
      <c r="H4" s="354">
        <v>12659.30736228527</v>
      </c>
      <c r="I4" s="354">
        <v>12789.334358945083</v>
      </c>
      <c r="J4" s="354">
        <v>12269.088641626277</v>
      </c>
      <c r="K4" s="354">
        <v>11747.688481805937</v>
      </c>
      <c r="L4" s="354">
        <v>7770.281105629123</v>
      </c>
      <c r="M4" s="354">
        <v>7673.2955738814362</v>
      </c>
      <c r="N4" s="354">
        <v>7575.2862998499604</v>
      </c>
      <c r="O4" s="354">
        <v>7476.3856726140393</v>
      </c>
      <c r="P4" s="354">
        <v>7376.5950650762625</v>
      </c>
      <c r="Q4" s="354">
        <v>7265.4158589794288</v>
      </c>
      <c r="R4" s="354">
        <v>7152.7859377871673</v>
      </c>
      <c r="S4" s="354">
        <v>7038.5952178827592</v>
      </c>
      <c r="T4" s="354">
        <v>6922.8925374040036</v>
      </c>
      <c r="U4" s="354">
        <v>6805.8495296304736</v>
      </c>
      <c r="V4" s="354">
        <v>6667.517659461545</v>
      </c>
      <c r="W4" s="354">
        <v>6543.6003095068099</v>
      </c>
      <c r="X4" s="354">
        <v>6418.6739179007</v>
      </c>
      <c r="Y4" s="354">
        <v>6292.7923705956937</v>
      </c>
      <c r="Z4" s="354">
        <v>6165.7407687638315</v>
      </c>
      <c r="AA4" s="354">
        <v>6027.5948546086856</v>
      </c>
      <c r="AB4" s="354">
        <v>5916.7824483990207</v>
      </c>
      <c r="AC4" s="354">
        <v>5805.1874694121925</v>
      </c>
      <c r="AD4" s="354">
        <v>5692.8860865317756</v>
      </c>
      <c r="AE4" s="354">
        <v>5582.7199242117749</v>
      </c>
      <c r="AF4" s="354">
        <v>5469.6450581549498</v>
      </c>
    </row>
    <row r="5" spans="1:32" x14ac:dyDescent="0.35">
      <c r="A5" s="94" t="s">
        <v>463</v>
      </c>
      <c r="B5" s="353">
        <v>175.396791411072</v>
      </c>
      <c r="C5" s="354">
        <v>171.88885558285057</v>
      </c>
      <c r="D5" s="354">
        <v>168.45107847119357</v>
      </c>
      <c r="E5" s="354">
        <v>165.0820569017697</v>
      </c>
      <c r="F5" s="354">
        <v>161.78041576373431</v>
      </c>
      <c r="G5" s="354">
        <v>155.30919913318493</v>
      </c>
      <c r="H5" s="354">
        <v>149.09683116785754</v>
      </c>
      <c r="I5" s="354">
        <v>143.13295792114323</v>
      </c>
      <c r="J5" s="354">
        <v>137.40763960429751</v>
      </c>
      <c r="K5" s="354">
        <v>131.91133402012562</v>
      </c>
      <c r="L5" s="354">
        <v>126.6348806593206</v>
      </c>
      <c r="M5" s="354">
        <v>121.56948543294777</v>
      </c>
      <c r="N5" s="354">
        <v>116.70670601562986</v>
      </c>
      <c r="O5" s="354">
        <v>112.03843777500467</v>
      </c>
      <c r="P5" s="354">
        <v>107.55690026400448</v>
      </c>
      <c r="Q5" s="354">
        <v>103.25462425344431</v>
      </c>
      <c r="R5" s="354">
        <v>99.124439283306529</v>
      </c>
      <c r="S5" s="354">
        <v>95.159461711974274</v>
      </c>
      <c r="T5" s="354">
        <v>91.353083243495306</v>
      </c>
      <c r="U5" s="354">
        <v>87.698959913755488</v>
      </c>
      <c r="V5" s="354">
        <v>84.191001517205265</v>
      </c>
      <c r="W5" s="354">
        <v>80.823361456517048</v>
      </c>
      <c r="X5" s="354">
        <v>77.590426998256362</v>
      </c>
      <c r="Y5" s="354">
        <v>74.486809918326102</v>
      </c>
      <c r="Z5" s="354">
        <v>71.507337521593058</v>
      </c>
      <c r="AA5" s="354">
        <v>68.647044020729339</v>
      </c>
      <c r="AB5" s="354">
        <v>65.901162259900161</v>
      </c>
      <c r="AC5" s="354">
        <v>63.265115769504156</v>
      </c>
      <c r="AD5" s="354">
        <v>60.734511138723988</v>
      </c>
      <c r="AE5" s="354">
        <v>58.305130693175023</v>
      </c>
      <c r="AF5" s="354">
        <v>55.972925465448021</v>
      </c>
    </row>
    <row r="6" spans="1:32" x14ac:dyDescent="0.35">
      <c r="A6" s="94" t="s">
        <v>11</v>
      </c>
      <c r="B6" s="353">
        <v>6093.1395300839295</v>
      </c>
      <c r="C6" s="354">
        <v>6151.6050205152942</v>
      </c>
      <c r="D6" s="354">
        <v>6211.825211523822</v>
      </c>
      <c r="E6" s="354">
        <v>6273.8262605403315</v>
      </c>
      <c r="F6" s="354">
        <v>6235.944274532605</v>
      </c>
      <c r="G6" s="354">
        <v>6194.2077489696776</v>
      </c>
      <c r="H6" s="354">
        <v>6172.9768132560966</v>
      </c>
      <c r="I6" s="354">
        <v>5910.2395970916841</v>
      </c>
      <c r="J6" s="354">
        <v>5889.1162304721583</v>
      </c>
      <c r="K6" s="354">
        <v>5868.0468436897345</v>
      </c>
      <c r="L6" s="354">
        <v>6574.8715673337329</v>
      </c>
      <c r="M6" s="354">
        <v>6571.1105322911944</v>
      </c>
      <c r="N6" s="354">
        <v>6567.4038697474862</v>
      </c>
      <c r="O6" s="354">
        <v>6563.7517111869183</v>
      </c>
      <c r="P6" s="354">
        <v>6560.1541883933496</v>
      </c>
      <c r="Q6" s="354">
        <v>6554.1577454508106</v>
      </c>
      <c r="R6" s="354">
        <v>6554.4698907441134</v>
      </c>
      <c r="S6" s="354">
        <v>6554.8370689594676</v>
      </c>
      <c r="T6" s="354">
        <v>6555.2594130850966</v>
      </c>
      <c r="U6" s="354">
        <v>6555.7370564118601</v>
      </c>
      <c r="V6" s="354">
        <v>6556.2701325338649</v>
      </c>
      <c r="W6" s="354">
        <v>6560.458775349095</v>
      </c>
      <c r="X6" s="354">
        <v>6564.7031190600228</v>
      </c>
      <c r="Y6" s="354">
        <v>6569.0032981742397</v>
      </c>
      <c r="Z6" s="354">
        <v>6573.3594475050695</v>
      </c>
      <c r="AA6" s="354">
        <v>6577.771702172201</v>
      </c>
      <c r="AB6" s="354">
        <v>6594.8401976023079</v>
      </c>
      <c r="AC6" s="354">
        <v>6611.9650695296759</v>
      </c>
      <c r="AD6" s="354">
        <v>6629.1464539968283</v>
      </c>
      <c r="AE6" s="354">
        <v>6646.3844873551579</v>
      </c>
      <c r="AF6" s="354">
        <v>6662.8793062655513</v>
      </c>
    </row>
    <row r="7" spans="1:32" x14ac:dyDescent="0.35">
      <c r="A7" s="94" t="s">
        <v>464</v>
      </c>
      <c r="B7" s="353">
        <v>130.72199999999998</v>
      </c>
      <c r="C7" s="354">
        <v>183.56261239520956</v>
      </c>
      <c r="D7" s="354">
        <v>247.68122479041912</v>
      </c>
      <c r="E7" s="354">
        <v>300.52183718562873</v>
      </c>
      <c r="F7" s="354">
        <v>353.3624495808383</v>
      </c>
      <c r="G7" s="354">
        <v>926.15306197604775</v>
      </c>
      <c r="H7" s="354">
        <v>926.15306197604775</v>
      </c>
      <c r="I7" s="354">
        <v>926.15306197604775</v>
      </c>
      <c r="J7" s="354">
        <v>926.15306197604775</v>
      </c>
      <c r="K7" s="354">
        <v>926.15306197604775</v>
      </c>
      <c r="L7" s="354">
        <v>1011.3530270952381</v>
      </c>
      <c r="M7" s="354">
        <v>1011.3530270952381</v>
      </c>
      <c r="N7" s="354">
        <v>1011.3530270952381</v>
      </c>
      <c r="O7" s="354">
        <v>1011.3530270952381</v>
      </c>
      <c r="P7" s="354">
        <v>1011.3530270952381</v>
      </c>
      <c r="Q7" s="354">
        <v>1028.0196937619048</v>
      </c>
      <c r="R7" s="354">
        <v>1028.0196937619048</v>
      </c>
      <c r="S7" s="354">
        <v>1028.0196937619048</v>
      </c>
      <c r="T7" s="354">
        <v>1028.0196937619048</v>
      </c>
      <c r="U7" s="354">
        <v>1028.0196937619048</v>
      </c>
      <c r="V7" s="354">
        <v>1178.257789</v>
      </c>
      <c r="W7" s="354">
        <v>1178.257789</v>
      </c>
      <c r="X7" s="354">
        <v>1178.257789</v>
      </c>
      <c r="Y7" s="354">
        <v>1178.257789</v>
      </c>
      <c r="Z7" s="354">
        <v>1178.257789</v>
      </c>
      <c r="AA7" s="354">
        <v>1188.257789</v>
      </c>
      <c r="AB7" s="354">
        <v>1188.257789</v>
      </c>
      <c r="AC7" s="354">
        <v>1188.257789</v>
      </c>
      <c r="AD7" s="354">
        <v>1188.257789</v>
      </c>
      <c r="AE7" s="354">
        <v>1188.257789</v>
      </c>
      <c r="AF7" s="354">
        <v>1193.257789</v>
      </c>
    </row>
    <row r="8" spans="1:32" x14ac:dyDescent="0.35">
      <c r="A8" s="94" t="s">
        <v>465</v>
      </c>
      <c r="B8" s="353">
        <v>3.3076000000000003</v>
      </c>
      <c r="C8" s="354">
        <v>3.3076000000000003</v>
      </c>
      <c r="D8" s="354">
        <v>3.3076000000000003</v>
      </c>
      <c r="E8" s="354">
        <v>3.3076000000000003</v>
      </c>
      <c r="F8" s="354">
        <v>3.3076000000000003</v>
      </c>
      <c r="G8" s="354">
        <v>3.5076000000000001</v>
      </c>
      <c r="H8" s="354">
        <v>3.5076000000000001</v>
      </c>
      <c r="I8" s="354">
        <v>3.5076000000000001</v>
      </c>
      <c r="J8" s="354">
        <v>3.5076000000000001</v>
      </c>
      <c r="K8" s="354">
        <v>3.5076000000000001</v>
      </c>
      <c r="L8" s="354">
        <v>3.8076000000000003</v>
      </c>
      <c r="M8" s="354">
        <v>3.8076000000000003</v>
      </c>
      <c r="N8" s="354">
        <v>3.8076000000000003</v>
      </c>
      <c r="O8" s="354">
        <v>3.8076000000000003</v>
      </c>
      <c r="P8" s="354">
        <v>3.8076000000000003</v>
      </c>
      <c r="Q8" s="354">
        <v>6.1</v>
      </c>
      <c r="R8" s="354">
        <v>6.1</v>
      </c>
      <c r="S8" s="354">
        <v>6.1</v>
      </c>
      <c r="T8" s="354">
        <v>6.1</v>
      </c>
      <c r="U8" s="354">
        <v>6.1</v>
      </c>
      <c r="V8" s="354">
        <v>6.6</v>
      </c>
      <c r="W8" s="354">
        <v>6.6</v>
      </c>
      <c r="X8" s="354">
        <v>6.6</v>
      </c>
      <c r="Y8" s="354">
        <v>6.6</v>
      </c>
      <c r="Z8" s="354">
        <v>6.6</v>
      </c>
      <c r="AA8" s="354">
        <v>6.6</v>
      </c>
      <c r="AB8" s="354">
        <v>6.6</v>
      </c>
      <c r="AC8" s="354">
        <v>6.6</v>
      </c>
      <c r="AD8" s="354">
        <v>6.6</v>
      </c>
      <c r="AE8" s="354">
        <v>6.6</v>
      </c>
      <c r="AF8" s="354">
        <v>7.4</v>
      </c>
    </row>
    <row r="9" spans="1:32" x14ac:dyDescent="0.35">
      <c r="A9" s="94" t="s">
        <v>466</v>
      </c>
      <c r="B9" s="353">
        <v>8.7119999999999993E-3</v>
      </c>
      <c r="C9" s="354">
        <v>8.7119999999999993E-3</v>
      </c>
      <c r="D9" s="354">
        <v>8.7119999999999993E-3</v>
      </c>
      <c r="E9" s="354">
        <v>8.7119999999999993E-3</v>
      </c>
      <c r="F9" s="354">
        <v>8.7119999999999993E-3</v>
      </c>
      <c r="G9" s="354">
        <v>8.7119999999999993E-3</v>
      </c>
      <c r="H9" s="354">
        <v>8.7119999999999993E-3</v>
      </c>
      <c r="I9" s="354">
        <v>8.7119999999999993E-3</v>
      </c>
      <c r="J9" s="354">
        <v>8.7119999999999993E-3</v>
      </c>
      <c r="K9" s="354">
        <v>8.7119999999999993E-3</v>
      </c>
      <c r="L9" s="354">
        <v>8.7119999999999993E-3</v>
      </c>
      <c r="M9" s="354">
        <v>8.7119999999999993E-3</v>
      </c>
      <c r="N9" s="354">
        <v>8.7119999999999993E-3</v>
      </c>
      <c r="O9" s="354">
        <v>8.7119999999999993E-3</v>
      </c>
      <c r="P9" s="354">
        <v>8.7119999999999993E-3</v>
      </c>
      <c r="Q9" s="354">
        <v>0.17</v>
      </c>
      <c r="R9" s="354">
        <v>0.17</v>
      </c>
      <c r="S9" s="354">
        <v>0.17</v>
      </c>
      <c r="T9" s="354">
        <v>0.17</v>
      </c>
      <c r="U9" s="354">
        <v>0.17</v>
      </c>
      <c r="V9" s="354">
        <v>0.17</v>
      </c>
      <c r="W9" s="354">
        <v>0.17</v>
      </c>
      <c r="X9" s="354">
        <v>0.17</v>
      </c>
      <c r="Y9" s="354">
        <v>0.17</v>
      </c>
      <c r="Z9" s="354">
        <v>0.17</v>
      </c>
      <c r="AA9" s="354">
        <v>0.17</v>
      </c>
      <c r="AB9" s="354">
        <v>0.17</v>
      </c>
      <c r="AC9" s="354">
        <v>0.17</v>
      </c>
      <c r="AD9" s="354">
        <v>0.17</v>
      </c>
      <c r="AE9" s="354">
        <v>0.17</v>
      </c>
      <c r="AF9" s="354">
        <v>0.17</v>
      </c>
    </row>
    <row r="10" spans="1:32" x14ac:dyDescent="0.35">
      <c r="A10" s="94" t="s">
        <v>467</v>
      </c>
      <c r="B10" s="353">
        <v>369</v>
      </c>
      <c r="C10" s="354">
        <v>404.6</v>
      </c>
      <c r="D10" s="354">
        <v>425.8</v>
      </c>
      <c r="E10" s="354">
        <v>461.4</v>
      </c>
      <c r="F10" s="354">
        <v>496.99999999999994</v>
      </c>
      <c r="G10" s="354">
        <v>547</v>
      </c>
      <c r="H10" s="354">
        <v>593.6</v>
      </c>
      <c r="I10" s="354">
        <v>640.20000000000005</v>
      </c>
      <c r="J10" s="354">
        <v>686.80000000000007</v>
      </c>
      <c r="K10" s="354">
        <v>733.40000000000009</v>
      </c>
      <c r="L10" s="354">
        <v>780</v>
      </c>
      <c r="M10" s="354">
        <v>864.4</v>
      </c>
      <c r="N10" s="354">
        <v>948.8</v>
      </c>
      <c r="O10" s="354">
        <v>1033.1999999999998</v>
      </c>
      <c r="P10" s="354">
        <v>1117.5999999999999</v>
      </c>
      <c r="Q10" s="354">
        <v>1202</v>
      </c>
      <c r="R10" s="354">
        <v>1223.5999999999999</v>
      </c>
      <c r="S10" s="354">
        <v>1245.2</v>
      </c>
      <c r="T10" s="354">
        <v>1266.8000000000002</v>
      </c>
      <c r="U10" s="354">
        <v>1288.4000000000001</v>
      </c>
      <c r="V10" s="354">
        <v>1310</v>
      </c>
      <c r="W10" s="354">
        <v>1338</v>
      </c>
      <c r="X10" s="354">
        <v>1366</v>
      </c>
      <c r="Y10" s="354">
        <v>1394</v>
      </c>
      <c r="Z10" s="354">
        <v>1422</v>
      </c>
      <c r="AA10" s="354">
        <v>1450</v>
      </c>
      <c r="AB10" s="354">
        <v>1465.4</v>
      </c>
      <c r="AC10" s="354">
        <v>1480.8</v>
      </c>
      <c r="AD10" s="354">
        <v>1496.1999999999998</v>
      </c>
      <c r="AE10" s="354">
        <v>1511.6</v>
      </c>
      <c r="AF10" s="354">
        <v>1527</v>
      </c>
    </row>
    <row r="11" spans="1:32" x14ac:dyDescent="0.35">
      <c r="A11" s="94" t="s">
        <v>468</v>
      </c>
      <c r="B11" s="353">
        <v>25.091999999999999</v>
      </c>
      <c r="C11" s="354">
        <v>25.091999999999999</v>
      </c>
      <c r="D11" s="354">
        <v>25.091999999999999</v>
      </c>
      <c r="E11" s="354">
        <v>25.091999999999999</v>
      </c>
      <c r="F11" s="354">
        <v>25.091999999999999</v>
      </c>
      <c r="G11" s="354">
        <v>29</v>
      </c>
      <c r="H11" s="354">
        <v>29</v>
      </c>
      <c r="I11" s="354">
        <v>29</v>
      </c>
      <c r="J11" s="354">
        <v>29</v>
      </c>
      <c r="K11" s="354">
        <v>29</v>
      </c>
      <c r="L11" s="354">
        <v>29</v>
      </c>
      <c r="M11" s="354">
        <v>29</v>
      </c>
      <c r="N11" s="354">
        <v>29</v>
      </c>
      <c r="O11" s="354">
        <v>29</v>
      </c>
      <c r="P11" s="354">
        <v>29</v>
      </c>
      <c r="Q11" s="354">
        <v>29</v>
      </c>
      <c r="R11" s="354">
        <v>29</v>
      </c>
      <c r="S11" s="354">
        <v>29</v>
      </c>
      <c r="T11" s="354">
        <v>29</v>
      </c>
      <c r="U11" s="354">
        <v>29</v>
      </c>
      <c r="V11" s="354">
        <v>29</v>
      </c>
      <c r="W11" s="354">
        <v>29</v>
      </c>
      <c r="X11" s="354">
        <v>29</v>
      </c>
      <c r="Y11" s="354">
        <v>29</v>
      </c>
      <c r="Z11" s="354">
        <v>29</v>
      </c>
      <c r="AA11" s="354">
        <v>29</v>
      </c>
      <c r="AB11" s="354">
        <v>29</v>
      </c>
      <c r="AC11" s="354">
        <v>29</v>
      </c>
      <c r="AD11" s="354">
        <v>29</v>
      </c>
      <c r="AE11" s="354">
        <v>29</v>
      </c>
      <c r="AF11" s="354">
        <v>29</v>
      </c>
    </row>
    <row r="12" spans="1:32" x14ac:dyDescent="0.35">
      <c r="A12" s="94" t="s">
        <v>461</v>
      </c>
      <c r="B12" s="353">
        <v>114</v>
      </c>
      <c r="C12" s="354">
        <v>114</v>
      </c>
      <c r="D12" s="354">
        <v>114</v>
      </c>
      <c r="E12" s="354">
        <v>114</v>
      </c>
      <c r="F12" s="354">
        <v>114</v>
      </c>
      <c r="G12" s="354">
        <v>114</v>
      </c>
      <c r="H12" s="354">
        <v>114</v>
      </c>
      <c r="I12" s="354">
        <v>114</v>
      </c>
      <c r="J12" s="354">
        <v>114</v>
      </c>
      <c r="K12" s="354">
        <v>114</v>
      </c>
      <c r="L12" s="354">
        <v>114</v>
      </c>
      <c r="M12" s="354">
        <v>127.8</v>
      </c>
      <c r="N12" s="354">
        <v>141.6</v>
      </c>
      <c r="O12" s="354">
        <v>155.4</v>
      </c>
      <c r="P12" s="354">
        <v>169.20000000000002</v>
      </c>
      <c r="Q12" s="354">
        <v>183</v>
      </c>
      <c r="R12" s="354">
        <v>185.4</v>
      </c>
      <c r="S12" s="354">
        <v>187.8</v>
      </c>
      <c r="T12" s="354">
        <v>190.20000000000002</v>
      </c>
      <c r="U12" s="354">
        <v>192.60000000000002</v>
      </c>
      <c r="V12" s="354">
        <v>195</v>
      </c>
      <c r="W12" s="354">
        <v>199</v>
      </c>
      <c r="X12" s="354">
        <v>203</v>
      </c>
      <c r="Y12" s="354">
        <v>207</v>
      </c>
      <c r="Z12" s="354">
        <v>211</v>
      </c>
      <c r="AA12" s="354">
        <v>215</v>
      </c>
      <c r="AB12" s="354">
        <v>217.2</v>
      </c>
      <c r="AC12" s="354">
        <v>219.39999999999998</v>
      </c>
      <c r="AD12" s="354">
        <v>221.59999999999997</v>
      </c>
      <c r="AE12" s="354">
        <v>223.79999999999995</v>
      </c>
      <c r="AF12" s="354">
        <v>226</v>
      </c>
    </row>
    <row r="13" spans="1:32" x14ac:dyDescent="0.35">
      <c r="A13" s="94" t="s">
        <v>460</v>
      </c>
      <c r="B13" s="353">
        <v>0</v>
      </c>
      <c r="C13" s="354">
        <v>0</v>
      </c>
      <c r="D13" s="354">
        <v>0</v>
      </c>
      <c r="E13" s="354">
        <v>0</v>
      </c>
      <c r="F13" s="354">
        <v>0</v>
      </c>
      <c r="G13" s="354">
        <v>0</v>
      </c>
      <c r="H13" s="354">
        <v>0</v>
      </c>
      <c r="I13" s="354">
        <v>0</v>
      </c>
      <c r="J13" s="354">
        <v>0</v>
      </c>
      <c r="K13" s="354">
        <v>0</v>
      </c>
      <c r="L13" s="354">
        <v>96</v>
      </c>
      <c r="M13" s="354">
        <v>96</v>
      </c>
      <c r="N13" s="354">
        <v>96</v>
      </c>
      <c r="O13" s="354">
        <v>96</v>
      </c>
      <c r="P13" s="354">
        <v>96</v>
      </c>
      <c r="Q13" s="354">
        <v>96</v>
      </c>
      <c r="R13" s="354">
        <v>96</v>
      </c>
      <c r="S13" s="354">
        <v>96</v>
      </c>
      <c r="T13" s="354">
        <v>96</v>
      </c>
      <c r="U13" s="354">
        <v>96</v>
      </c>
      <c r="V13" s="354">
        <v>96</v>
      </c>
      <c r="W13" s="354">
        <v>96</v>
      </c>
      <c r="X13" s="354">
        <v>96</v>
      </c>
      <c r="Y13" s="354">
        <v>96</v>
      </c>
      <c r="Z13" s="354">
        <v>96</v>
      </c>
      <c r="AA13" s="354">
        <v>96</v>
      </c>
      <c r="AB13" s="354">
        <v>96</v>
      </c>
      <c r="AC13" s="354">
        <v>96</v>
      </c>
      <c r="AD13" s="354">
        <v>96</v>
      </c>
      <c r="AE13" s="354">
        <v>96</v>
      </c>
      <c r="AF13" s="354">
        <v>96</v>
      </c>
    </row>
    <row r="14" spans="1:32" x14ac:dyDescent="0.35">
      <c r="A14" s="94" t="s">
        <v>459</v>
      </c>
      <c r="B14" s="353">
        <v>2537.9899999999998</v>
      </c>
      <c r="C14" s="354">
        <v>2537.9899999999998</v>
      </c>
      <c r="D14" s="354">
        <v>2537.9899999999998</v>
      </c>
      <c r="E14" s="354">
        <v>2537.9899999999998</v>
      </c>
      <c r="F14" s="354">
        <v>2537.9899999999998</v>
      </c>
      <c r="G14" s="354">
        <v>2537.9899999999998</v>
      </c>
      <c r="H14" s="354">
        <v>2537.9899999999998</v>
      </c>
      <c r="I14" s="354">
        <v>2700</v>
      </c>
      <c r="J14" s="354">
        <v>2700</v>
      </c>
      <c r="K14" s="354">
        <v>2700</v>
      </c>
      <c r="L14" s="354">
        <v>2700</v>
      </c>
      <c r="M14" s="354">
        <v>2700</v>
      </c>
      <c r="N14" s="354">
        <v>2700</v>
      </c>
      <c r="O14" s="354">
        <v>2700</v>
      </c>
      <c r="P14" s="354">
        <v>2700</v>
      </c>
      <c r="Q14" s="354">
        <v>2700</v>
      </c>
      <c r="R14" s="354">
        <v>2700</v>
      </c>
      <c r="S14" s="354">
        <v>2700</v>
      </c>
      <c r="T14" s="354">
        <v>2700</v>
      </c>
      <c r="U14" s="354">
        <v>2700</v>
      </c>
      <c r="V14" s="354">
        <v>2700</v>
      </c>
      <c r="W14" s="354">
        <v>2700</v>
      </c>
      <c r="X14" s="354">
        <v>2700</v>
      </c>
      <c r="Y14" s="354">
        <v>2700</v>
      </c>
      <c r="Z14" s="354">
        <v>2700</v>
      </c>
      <c r="AA14" s="354">
        <v>2700</v>
      </c>
      <c r="AB14" s="354">
        <v>2700</v>
      </c>
      <c r="AC14" s="354">
        <v>2700</v>
      </c>
      <c r="AD14" s="354">
        <v>2700</v>
      </c>
      <c r="AE14" s="354">
        <v>2700</v>
      </c>
      <c r="AF14" s="354">
        <v>2700</v>
      </c>
    </row>
    <row r="15" spans="1:32" x14ac:dyDescent="0.35">
      <c r="A15" s="94" t="s">
        <v>266</v>
      </c>
      <c r="B15" s="353">
        <v>0</v>
      </c>
      <c r="C15" s="354">
        <v>0</v>
      </c>
      <c r="D15" s="354">
        <v>0</v>
      </c>
      <c r="E15" s="354">
        <v>0</v>
      </c>
      <c r="F15" s="354">
        <v>0</v>
      </c>
      <c r="G15" s="354">
        <v>0</v>
      </c>
      <c r="H15" s="354">
        <v>0</v>
      </c>
      <c r="I15" s="354">
        <v>0</v>
      </c>
      <c r="J15" s="354">
        <v>0</v>
      </c>
      <c r="K15" s="354">
        <v>0</v>
      </c>
      <c r="L15" s="354">
        <v>2062</v>
      </c>
      <c r="M15" s="354">
        <v>2062</v>
      </c>
      <c r="N15" s="354">
        <v>2062</v>
      </c>
      <c r="O15" s="354">
        <v>2062</v>
      </c>
      <c r="P15" s="354">
        <v>2062</v>
      </c>
      <c r="Q15" s="354">
        <v>2062</v>
      </c>
      <c r="R15" s="354">
        <v>2062</v>
      </c>
      <c r="S15" s="354">
        <v>2062</v>
      </c>
      <c r="T15" s="354">
        <v>2062</v>
      </c>
      <c r="U15" s="354">
        <v>2062</v>
      </c>
      <c r="V15" s="354">
        <v>2062</v>
      </c>
      <c r="W15" s="354">
        <v>2062</v>
      </c>
      <c r="X15" s="354">
        <v>2062</v>
      </c>
      <c r="Y15" s="354">
        <v>2062</v>
      </c>
      <c r="Z15" s="354">
        <v>2062</v>
      </c>
      <c r="AA15" s="354">
        <v>2062</v>
      </c>
      <c r="AB15" s="354">
        <v>2062</v>
      </c>
      <c r="AC15" s="354">
        <v>2062</v>
      </c>
      <c r="AD15" s="354">
        <v>2062</v>
      </c>
      <c r="AE15" s="354">
        <v>2062</v>
      </c>
      <c r="AF15" s="354">
        <v>2062</v>
      </c>
    </row>
    <row r="17" spans="15:26" x14ac:dyDescent="0.35">
      <c r="O17" s="259"/>
      <c r="P17" s="259"/>
      <c r="Q17" s="259"/>
      <c r="R17" s="259"/>
      <c r="S17" s="259"/>
      <c r="T17" s="259"/>
      <c r="U17" s="259"/>
      <c r="V17" s="259"/>
      <c r="W17" s="259"/>
      <c r="X17" s="259"/>
      <c r="Y17" s="259"/>
      <c r="Z17" s="259"/>
    </row>
  </sheetData>
  <pageMargins left="0.7" right="0.7" top="0.78740157499999996" bottom="0.78740157499999996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D18867-0244-42C3-AA48-036257B8C761}">
  <dimension ref="A1:AF17"/>
  <sheetViews>
    <sheetView workbookViewId="0">
      <selection sqref="A1:XFD1048576"/>
    </sheetView>
  </sheetViews>
  <sheetFormatPr defaultRowHeight="14.5" x14ac:dyDescent="0.35"/>
  <cols>
    <col min="1" max="1" width="44.1796875" bestFit="1" customWidth="1"/>
    <col min="2" max="32" width="6.453125" bestFit="1" customWidth="1"/>
  </cols>
  <sheetData>
    <row r="1" spans="1:32" x14ac:dyDescent="0.35">
      <c r="B1" s="274">
        <v>2022</v>
      </c>
      <c r="C1" s="275">
        <v>2023</v>
      </c>
      <c r="D1" s="273">
        <v>2024</v>
      </c>
      <c r="E1" s="275">
        <v>2025</v>
      </c>
      <c r="F1" s="273">
        <v>2026</v>
      </c>
      <c r="G1" s="274">
        <v>2027</v>
      </c>
      <c r="H1" s="275">
        <v>2028</v>
      </c>
      <c r="I1" s="273">
        <v>2029</v>
      </c>
      <c r="J1" s="275">
        <v>2030</v>
      </c>
      <c r="K1" s="273">
        <v>2031</v>
      </c>
      <c r="L1" s="274">
        <v>2032</v>
      </c>
      <c r="M1" s="275">
        <v>2033</v>
      </c>
      <c r="N1" s="273">
        <v>2034</v>
      </c>
      <c r="O1" s="275">
        <v>2035</v>
      </c>
      <c r="P1" s="273">
        <v>2036</v>
      </c>
      <c r="Q1" s="274">
        <v>2037</v>
      </c>
      <c r="R1" s="275">
        <v>2038</v>
      </c>
      <c r="S1" s="273">
        <v>2039</v>
      </c>
      <c r="T1" s="275">
        <v>2040</v>
      </c>
      <c r="U1" s="273">
        <v>2041</v>
      </c>
      <c r="V1" s="274">
        <v>2042</v>
      </c>
      <c r="W1" s="275">
        <v>2043</v>
      </c>
      <c r="X1" s="273">
        <v>2044</v>
      </c>
      <c r="Y1" s="275">
        <v>2045</v>
      </c>
      <c r="Z1" s="273">
        <v>2046</v>
      </c>
      <c r="AA1" s="274">
        <v>2047</v>
      </c>
      <c r="AB1" s="275">
        <v>2048</v>
      </c>
      <c r="AC1" s="273">
        <v>2049</v>
      </c>
      <c r="AD1" s="275">
        <v>2050</v>
      </c>
      <c r="AE1" s="273">
        <v>2051</v>
      </c>
      <c r="AF1" s="274">
        <v>2052</v>
      </c>
    </row>
    <row r="2" spans="1:32" x14ac:dyDescent="0.35">
      <c r="A2" t="s">
        <v>445</v>
      </c>
    </row>
    <row r="3" spans="1:32" x14ac:dyDescent="0.35">
      <c r="A3" s="3" t="s">
        <v>458</v>
      </c>
      <c r="B3" s="352">
        <v>23126.827283873019</v>
      </c>
      <c r="C3" s="352">
        <v>23166.555193330307</v>
      </c>
      <c r="D3" s="352">
        <v>23187.000032786476</v>
      </c>
      <c r="E3" s="352">
        <v>23207.207452706178</v>
      </c>
      <c r="F3" s="352">
        <v>23126.125549584278</v>
      </c>
      <c r="G3" s="352">
        <v>23246.652917571584</v>
      </c>
      <c r="H3" s="352">
        <v>23185.640380685269</v>
      </c>
      <c r="I3" s="352">
        <v>23255.57628793396</v>
      </c>
      <c r="J3" s="352">
        <v>22755.081885678781</v>
      </c>
      <c r="K3" s="352">
        <v>22253.716033491848</v>
      </c>
      <c r="L3" s="352">
        <v>22633.956892717415</v>
      </c>
      <c r="M3" s="352">
        <v>22626.344930700816</v>
      </c>
      <c r="N3" s="352">
        <v>22617.966214708315</v>
      </c>
      <c r="O3" s="352">
        <v>22608.945160671199</v>
      </c>
      <c r="P3" s="352">
        <v>22599.275492828856</v>
      </c>
      <c r="Q3" s="352">
        <v>22595.117922445588</v>
      </c>
      <c r="R3" s="352">
        <v>22502.669961576492</v>
      </c>
      <c r="S3" s="352">
        <v>22408.881442316106</v>
      </c>
      <c r="T3" s="352">
        <v>22313.7947274945</v>
      </c>
      <c r="U3" s="352">
        <v>22217.575239717993</v>
      </c>
      <c r="V3" s="352">
        <v>22251.006582512615</v>
      </c>
      <c r="W3" s="352">
        <v>22159.910235312422</v>
      </c>
      <c r="X3" s="352">
        <v>22067.995252958979</v>
      </c>
      <c r="Y3" s="352">
        <v>21975.310267688259</v>
      </c>
      <c r="Z3" s="352">
        <v>21881.635342790494</v>
      </c>
      <c r="AA3" s="352">
        <v>21787.041389801616</v>
      </c>
      <c r="AB3" s="352">
        <v>21708.151597261229</v>
      </c>
      <c r="AC3" s="352">
        <v>21628.645443711372</v>
      </c>
      <c r="AD3" s="352">
        <v>21548.594840667327</v>
      </c>
      <c r="AE3" s="352">
        <v>21470.837331260107</v>
      </c>
      <c r="AF3" s="352">
        <v>21395.325078885948</v>
      </c>
    </row>
    <row r="4" spans="1:32" x14ac:dyDescent="0.35">
      <c r="A4" s="94" t="s">
        <v>462</v>
      </c>
      <c r="B4" s="353">
        <v>13678.170650378019</v>
      </c>
      <c r="C4" s="354">
        <v>13574.500392836957</v>
      </c>
      <c r="D4" s="354">
        <v>13452.844206001046</v>
      </c>
      <c r="E4" s="354">
        <v>13325.978986078448</v>
      </c>
      <c r="F4" s="354">
        <v>13197.640097707101</v>
      </c>
      <c r="G4" s="354">
        <v>12739.476595492673</v>
      </c>
      <c r="H4" s="354">
        <v>12659.30736228527</v>
      </c>
      <c r="I4" s="354">
        <v>12789.334358945083</v>
      </c>
      <c r="J4" s="354">
        <v>12269.088641626277</v>
      </c>
      <c r="K4" s="354">
        <v>11747.688481805937</v>
      </c>
      <c r="L4" s="354">
        <v>12485.921105629122</v>
      </c>
      <c r="M4" s="354">
        <v>12388.935573881434</v>
      </c>
      <c r="N4" s="354">
        <v>12290.926299849962</v>
      </c>
      <c r="O4" s="354">
        <v>12192.025672614034</v>
      </c>
      <c r="P4" s="354">
        <v>12092.235065076264</v>
      </c>
      <c r="Q4" s="354">
        <v>11981.055858979433</v>
      </c>
      <c r="R4" s="354">
        <v>11868.425937787171</v>
      </c>
      <c r="S4" s="354">
        <v>11754.235217882764</v>
      </c>
      <c r="T4" s="354">
        <v>11638.532537404008</v>
      </c>
      <c r="U4" s="354">
        <v>11521.489529630479</v>
      </c>
      <c r="V4" s="354">
        <v>11383.157659461549</v>
      </c>
      <c r="W4" s="354">
        <v>11259.240309506811</v>
      </c>
      <c r="X4" s="354">
        <v>11134.313917900703</v>
      </c>
      <c r="Y4" s="354">
        <v>11008.432370595696</v>
      </c>
      <c r="Z4" s="354">
        <v>10881.380768763835</v>
      </c>
      <c r="AA4" s="354">
        <v>10743.234854608689</v>
      </c>
      <c r="AB4" s="354">
        <v>10632.42244839902</v>
      </c>
      <c r="AC4" s="354">
        <v>10520.827469412194</v>
      </c>
      <c r="AD4" s="354">
        <v>10408.526086531778</v>
      </c>
      <c r="AE4" s="354">
        <v>10298.35992421178</v>
      </c>
      <c r="AF4" s="354">
        <v>10185.285058154948</v>
      </c>
    </row>
    <row r="5" spans="1:32" x14ac:dyDescent="0.35">
      <c r="A5" s="94" t="s">
        <v>463</v>
      </c>
      <c r="B5" s="353">
        <v>175.396791411072</v>
      </c>
      <c r="C5" s="354">
        <v>171.88885558285057</v>
      </c>
      <c r="D5" s="354">
        <v>168.45107847119357</v>
      </c>
      <c r="E5" s="354">
        <v>165.0820569017697</v>
      </c>
      <c r="F5" s="354">
        <v>161.78041576373431</v>
      </c>
      <c r="G5" s="354">
        <v>155.30919913318493</v>
      </c>
      <c r="H5" s="354">
        <v>149.09683116785754</v>
      </c>
      <c r="I5" s="354">
        <v>143.13295792114323</v>
      </c>
      <c r="J5" s="354">
        <v>137.40763960429751</v>
      </c>
      <c r="K5" s="354">
        <v>131.91133402012562</v>
      </c>
      <c r="L5" s="354">
        <v>126.6348806593206</v>
      </c>
      <c r="M5" s="354">
        <v>121.56948543294777</v>
      </c>
      <c r="N5" s="354">
        <v>116.70670601562986</v>
      </c>
      <c r="O5" s="354">
        <v>112.03843777500467</v>
      </c>
      <c r="P5" s="354">
        <v>107.55690026400448</v>
      </c>
      <c r="Q5" s="354">
        <v>103.25462425344431</v>
      </c>
      <c r="R5" s="354">
        <v>99.124439283306529</v>
      </c>
      <c r="S5" s="354">
        <v>95.159461711974274</v>
      </c>
      <c r="T5" s="354">
        <v>91.353083243495306</v>
      </c>
      <c r="U5" s="354">
        <v>87.698959913755488</v>
      </c>
      <c r="V5" s="354">
        <v>84.191001517205265</v>
      </c>
      <c r="W5" s="354">
        <v>80.823361456517048</v>
      </c>
      <c r="X5" s="354">
        <v>77.590426998256362</v>
      </c>
      <c r="Y5" s="354">
        <v>74.486809918326102</v>
      </c>
      <c r="Z5" s="354">
        <v>71.507337521593058</v>
      </c>
      <c r="AA5" s="354">
        <v>68.647044020729339</v>
      </c>
      <c r="AB5" s="354">
        <v>65.901162259900161</v>
      </c>
      <c r="AC5" s="354">
        <v>63.265115769504156</v>
      </c>
      <c r="AD5" s="354">
        <v>60.734511138723988</v>
      </c>
      <c r="AE5" s="354">
        <v>58.305130693175023</v>
      </c>
      <c r="AF5" s="354">
        <v>55.972925465448021</v>
      </c>
    </row>
    <row r="6" spans="1:32" x14ac:dyDescent="0.35">
      <c r="A6" s="94" t="s">
        <v>11</v>
      </c>
      <c r="B6" s="353">
        <v>6093.1395300839295</v>
      </c>
      <c r="C6" s="354">
        <v>6151.6050205152942</v>
      </c>
      <c r="D6" s="354">
        <v>6211.825211523822</v>
      </c>
      <c r="E6" s="354">
        <v>6273.8262605403315</v>
      </c>
      <c r="F6" s="354">
        <v>6235.944274532605</v>
      </c>
      <c r="G6" s="354">
        <v>6194.2077489696776</v>
      </c>
      <c r="H6" s="354">
        <v>6172.9768132560966</v>
      </c>
      <c r="I6" s="354">
        <v>5910.2395970916841</v>
      </c>
      <c r="J6" s="354">
        <v>5889.1162304721583</v>
      </c>
      <c r="K6" s="354">
        <v>5868.0468436897345</v>
      </c>
      <c r="L6" s="354">
        <v>5287.2315673337325</v>
      </c>
      <c r="M6" s="354">
        <v>5283.4705322911941</v>
      </c>
      <c r="N6" s="354">
        <v>5279.7638697474858</v>
      </c>
      <c r="O6" s="354">
        <v>5276.1117111869189</v>
      </c>
      <c r="P6" s="354">
        <v>5272.5141883933502</v>
      </c>
      <c r="Q6" s="354">
        <v>5266.5177454508103</v>
      </c>
      <c r="R6" s="354">
        <v>5266.8298907441131</v>
      </c>
      <c r="S6" s="354">
        <v>5267.1970689594673</v>
      </c>
      <c r="T6" s="354">
        <v>5267.6194130850963</v>
      </c>
      <c r="U6" s="354">
        <v>5268.0970564118588</v>
      </c>
      <c r="V6" s="354">
        <v>5268.6301325338654</v>
      </c>
      <c r="W6" s="354">
        <v>5272.8187753490956</v>
      </c>
      <c r="X6" s="354">
        <v>5277.0631190600234</v>
      </c>
      <c r="Y6" s="354">
        <v>5281.3632981742403</v>
      </c>
      <c r="Z6" s="354">
        <v>5285.7194475050701</v>
      </c>
      <c r="AA6" s="354">
        <v>5290.1317021722016</v>
      </c>
      <c r="AB6" s="354">
        <v>5307.2001976023084</v>
      </c>
      <c r="AC6" s="354">
        <v>5324.3250695296765</v>
      </c>
      <c r="AD6" s="354">
        <v>5341.5064539968289</v>
      </c>
      <c r="AE6" s="354">
        <v>5358.7444873551585</v>
      </c>
      <c r="AF6" s="354">
        <v>5375.2393062655519</v>
      </c>
    </row>
    <row r="7" spans="1:32" x14ac:dyDescent="0.35">
      <c r="A7" s="94" t="s">
        <v>464</v>
      </c>
      <c r="B7" s="353">
        <v>130.72199999999998</v>
      </c>
      <c r="C7" s="354">
        <v>183.56261239520956</v>
      </c>
      <c r="D7" s="354">
        <v>247.68122479041912</v>
      </c>
      <c r="E7" s="354">
        <v>300.52183718562873</v>
      </c>
      <c r="F7" s="354">
        <v>353.3624495808383</v>
      </c>
      <c r="G7" s="354">
        <v>926.15306197604775</v>
      </c>
      <c r="H7" s="354">
        <v>926.15306197604775</v>
      </c>
      <c r="I7" s="354">
        <v>926.15306197604775</v>
      </c>
      <c r="J7" s="354">
        <v>926.15306197604775</v>
      </c>
      <c r="K7" s="354">
        <v>926.15306197604775</v>
      </c>
      <c r="L7" s="354">
        <v>1011.3530270952381</v>
      </c>
      <c r="M7" s="354">
        <v>1011.3530270952381</v>
      </c>
      <c r="N7" s="354">
        <v>1011.3530270952381</v>
      </c>
      <c r="O7" s="354">
        <v>1011.3530270952381</v>
      </c>
      <c r="P7" s="354">
        <v>1011.3530270952381</v>
      </c>
      <c r="Q7" s="354">
        <v>1028.0196937619048</v>
      </c>
      <c r="R7" s="354">
        <v>1028.0196937619048</v>
      </c>
      <c r="S7" s="354">
        <v>1028.0196937619048</v>
      </c>
      <c r="T7" s="354">
        <v>1028.0196937619048</v>
      </c>
      <c r="U7" s="354">
        <v>1028.0196937619048</v>
      </c>
      <c r="V7" s="354">
        <v>1178.257789</v>
      </c>
      <c r="W7" s="354">
        <v>1178.257789</v>
      </c>
      <c r="X7" s="354">
        <v>1178.257789</v>
      </c>
      <c r="Y7" s="354">
        <v>1178.257789</v>
      </c>
      <c r="Z7" s="354">
        <v>1178.257789</v>
      </c>
      <c r="AA7" s="354">
        <v>1188.257789</v>
      </c>
      <c r="AB7" s="354">
        <v>1188.257789</v>
      </c>
      <c r="AC7" s="354">
        <v>1188.257789</v>
      </c>
      <c r="AD7" s="354">
        <v>1188.257789</v>
      </c>
      <c r="AE7" s="354">
        <v>1188.257789</v>
      </c>
      <c r="AF7" s="354">
        <v>1193.257789</v>
      </c>
    </row>
    <row r="8" spans="1:32" x14ac:dyDescent="0.35">
      <c r="A8" s="94" t="s">
        <v>465</v>
      </c>
      <c r="B8" s="353">
        <v>3.3076000000000003</v>
      </c>
      <c r="C8" s="354">
        <v>3.3076000000000003</v>
      </c>
      <c r="D8" s="354">
        <v>3.3076000000000003</v>
      </c>
      <c r="E8" s="354">
        <v>3.3076000000000003</v>
      </c>
      <c r="F8" s="354">
        <v>3.3076000000000003</v>
      </c>
      <c r="G8" s="354">
        <v>3.5076000000000001</v>
      </c>
      <c r="H8" s="354">
        <v>3.5076000000000001</v>
      </c>
      <c r="I8" s="354">
        <v>3.5076000000000001</v>
      </c>
      <c r="J8" s="354">
        <v>3.5076000000000001</v>
      </c>
      <c r="K8" s="354">
        <v>3.5076000000000001</v>
      </c>
      <c r="L8" s="354">
        <v>3.8076000000000003</v>
      </c>
      <c r="M8" s="354">
        <v>3.8076000000000003</v>
      </c>
      <c r="N8" s="354">
        <v>3.8076000000000003</v>
      </c>
      <c r="O8" s="354">
        <v>3.8076000000000003</v>
      </c>
      <c r="P8" s="354">
        <v>3.8076000000000003</v>
      </c>
      <c r="Q8" s="354">
        <v>6.1</v>
      </c>
      <c r="R8" s="354">
        <v>6.1</v>
      </c>
      <c r="S8" s="354">
        <v>6.1</v>
      </c>
      <c r="T8" s="354">
        <v>6.1</v>
      </c>
      <c r="U8" s="354">
        <v>6.1</v>
      </c>
      <c r="V8" s="354">
        <v>6.6</v>
      </c>
      <c r="W8" s="354">
        <v>6.6</v>
      </c>
      <c r="X8" s="354">
        <v>6.6</v>
      </c>
      <c r="Y8" s="354">
        <v>6.6</v>
      </c>
      <c r="Z8" s="354">
        <v>6.6</v>
      </c>
      <c r="AA8" s="354">
        <v>6.6</v>
      </c>
      <c r="AB8" s="354">
        <v>6.6</v>
      </c>
      <c r="AC8" s="354">
        <v>6.6</v>
      </c>
      <c r="AD8" s="354">
        <v>6.6</v>
      </c>
      <c r="AE8" s="354">
        <v>6.6</v>
      </c>
      <c r="AF8" s="354">
        <v>7.4</v>
      </c>
    </row>
    <row r="9" spans="1:32" x14ac:dyDescent="0.35">
      <c r="A9" s="94" t="s">
        <v>466</v>
      </c>
      <c r="B9" s="353">
        <v>8.7119999999999993E-3</v>
      </c>
      <c r="C9" s="354">
        <v>8.7119999999999993E-3</v>
      </c>
      <c r="D9" s="354">
        <v>8.7119999999999993E-3</v>
      </c>
      <c r="E9" s="354">
        <v>8.7119999999999993E-3</v>
      </c>
      <c r="F9" s="354">
        <v>8.7119999999999993E-3</v>
      </c>
      <c r="G9" s="354">
        <v>8.7119999999999993E-3</v>
      </c>
      <c r="H9" s="354">
        <v>8.7119999999999993E-3</v>
      </c>
      <c r="I9" s="354">
        <v>8.7119999999999993E-3</v>
      </c>
      <c r="J9" s="354">
        <v>8.7119999999999993E-3</v>
      </c>
      <c r="K9" s="354">
        <v>8.7119999999999993E-3</v>
      </c>
      <c r="L9" s="354">
        <v>8.7119999999999993E-3</v>
      </c>
      <c r="M9" s="354">
        <v>8.7119999999999993E-3</v>
      </c>
      <c r="N9" s="354">
        <v>8.7119999999999993E-3</v>
      </c>
      <c r="O9" s="354">
        <v>8.7119999999999993E-3</v>
      </c>
      <c r="P9" s="354">
        <v>8.7119999999999993E-3</v>
      </c>
      <c r="Q9" s="354">
        <v>0.17</v>
      </c>
      <c r="R9" s="354">
        <v>0.17</v>
      </c>
      <c r="S9" s="354">
        <v>0.17</v>
      </c>
      <c r="T9" s="354">
        <v>0.17</v>
      </c>
      <c r="U9" s="354">
        <v>0.17</v>
      </c>
      <c r="V9" s="354">
        <v>0.17</v>
      </c>
      <c r="W9" s="354">
        <v>0.17</v>
      </c>
      <c r="X9" s="354">
        <v>0.17</v>
      </c>
      <c r="Y9" s="354">
        <v>0.17</v>
      </c>
      <c r="Z9" s="354">
        <v>0.17</v>
      </c>
      <c r="AA9" s="354">
        <v>0.17</v>
      </c>
      <c r="AB9" s="354">
        <v>0.17</v>
      </c>
      <c r="AC9" s="354">
        <v>0.17</v>
      </c>
      <c r="AD9" s="354">
        <v>0.17</v>
      </c>
      <c r="AE9" s="354">
        <v>0.17</v>
      </c>
      <c r="AF9" s="354">
        <v>0.17</v>
      </c>
    </row>
    <row r="10" spans="1:32" x14ac:dyDescent="0.35">
      <c r="A10" s="94" t="s">
        <v>467</v>
      </c>
      <c r="B10" s="353">
        <v>369</v>
      </c>
      <c r="C10" s="354">
        <v>404.6</v>
      </c>
      <c r="D10" s="354">
        <v>425.8</v>
      </c>
      <c r="E10" s="354">
        <v>461.4</v>
      </c>
      <c r="F10" s="354">
        <v>496.99999999999994</v>
      </c>
      <c r="G10" s="354">
        <v>547</v>
      </c>
      <c r="H10" s="354">
        <v>593.6</v>
      </c>
      <c r="I10" s="354">
        <v>640.20000000000005</v>
      </c>
      <c r="J10" s="354">
        <v>686.80000000000007</v>
      </c>
      <c r="K10" s="354">
        <v>733.40000000000009</v>
      </c>
      <c r="L10" s="354">
        <v>780</v>
      </c>
      <c r="M10" s="354">
        <v>864.4</v>
      </c>
      <c r="N10" s="354">
        <v>948.8</v>
      </c>
      <c r="O10" s="354">
        <v>1033.1999999999998</v>
      </c>
      <c r="P10" s="354">
        <v>1117.5999999999999</v>
      </c>
      <c r="Q10" s="354">
        <v>1202</v>
      </c>
      <c r="R10" s="354">
        <v>1223.5999999999999</v>
      </c>
      <c r="S10" s="354">
        <v>1245.2</v>
      </c>
      <c r="T10" s="354">
        <v>1266.8000000000002</v>
      </c>
      <c r="U10" s="354">
        <v>1288.4000000000001</v>
      </c>
      <c r="V10" s="354">
        <v>1310</v>
      </c>
      <c r="W10" s="354">
        <v>1338</v>
      </c>
      <c r="X10" s="354">
        <v>1366</v>
      </c>
      <c r="Y10" s="354">
        <v>1394</v>
      </c>
      <c r="Z10" s="354">
        <v>1422</v>
      </c>
      <c r="AA10" s="354">
        <v>1450</v>
      </c>
      <c r="AB10" s="354">
        <v>1465.4</v>
      </c>
      <c r="AC10" s="354">
        <v>1480.8</v>
      </c>
      <c r="AD10" s="354">
        <v>1496.1999999999998</v>
      </c>
      <c r="AE10" s="354">
        <v>1511.6</v>
      </c>
      <c r="AF10" s="354">
        <v>1527</v>
      </c>
    </row>
    <row r="11" spans="1:32" x14ac:dyDescent="0.35">
      <c r="A11" s="94" t="s">
        <v>468</v>
      </c>
      <c r="B11" s="353">
        <v>25.091999999999999</v>
      </c>
      <c r="C11" s="354">
        <v>25.091999999999999</v>
      </c>
      <c r="D11" s="354">
        <v>25.091999999999999</v>
      </c>
      <c r="E11" s="354">
        <v>25.091999999999999</v>
      </c>
      <c r="F11" s="354">
        <v>25.091999999999999</v>
      </c>
      <c r="G11" s="354">
        <v>29</v>
      </c>
      <c r="H11" s="354">
        <v>29</v>
      </c>
      <c r="I11" s="354">
        <v>29</v>
      </c>
      <c r="J11" s="354">
        <v>29</v>
      </c>
      <c r="K11" s="354">
        <v>29</v>
      </c>
      <c r="L11" s="354">
        <v>29</v>
      </c>
      <c r="M11" s="354">
        <v>29</v>
      </c>
      <c r="N11" s="354">
        <v>29</v>
      </c>
      <c r="O11" s="354">
        <v>29</v>
      </c>
      <c r="P11" s="354">
        <v>29</v>
      </c>
      <c r="Q11" s="354">
        <v>29</v>
      </c>
      <c r="R11" s="354">
        <v>29</v>
      </c>
      <c r="S11" s="354">
        <v>29</v>
      </c>
      <c r="T11" s="354">
        <v>29</v>
      </c>
      <c r="U11" s="354">
        <v>29</v>
      </c>
      <c r="V11" s="354">
        <v>29</v>
      </c>
      <c r="W11" s="354">
        <v>29</v>
      </c>
      <c r="X11" s="354">
        <v>29</v>
      </c>
      <c r="Y11" s="354">
        <v>29</v>
      </c>
      <c r="Z11" s="354">
        <v>29</v>
      </c>
      <c r="AA11" s="354">
        <v>29</v>
      </c>
      <c r="AB11" s="354">
        <v>29</v>
      </c>
      <c r="AC11" s="354">
        <v>29</v>
      </c>
      <c r="AD11" s="354">
        <v>29</v>
      </c>
      <c r="AE11" s="354">
        <v>29</v>
      </c>
      <c r="AF11" s="354">
        <v>29</v>
      </c>
    </row>
    <row r="12" spans="1:32" x14ac:dyDescent="0.35">
      <c r="A12" s="94" t="s">
        <v>461</v>
      </c>
      <c r="B12" s="353">
        <v>114</v>
      </c>
      <c r="C12" s="354">
        <v>114</v>
      </c>
      <c r="D12" s="354">
        <v>114</v>
      </c>
      <c r="E12" s="354">
        <v>114</v>
      </c>
      <c r="F12" s="354">
        <v>114</v>
      </c>
      <c r="G12" s="354">
        <v>114</v>
      </c>
      <c r="H12" s="354">
        <v>114</v>
      </c>
      <c r="I12" s="354">
        <v>114</v>
      </c>
      <c r="J12" s="354">
        <v>114</v>
      </c>
      <c r="K12" s="354">
        <v>114</v>
      </c>
      <c r="L12" s="354">
        <v>114</v>
      </c>
      <c r="M12" s="354">
        <v>127.8</v>
      </c>
      <c r="N12" s="354">
        <v>141.6</v>
      </c>
      <c r="O12" s="354">
        <v>155.4</v>
      </c>
      <c r="P12" s="354">
        <v>169.20000000000002</v>
      </c>
      <c r="Q12" s="354">
        <v>183</v>
      </c>
      <c r="R12" s="354">
        <v>185.4</v>
      </c>
      <c r="S12" s="354">
        <v>187.8</v>
      </c>
      <c r="T12" s="354">
        <v>190.20000000000002</v>
      </c>
      <c r="U12" s="354">
        <v>192.60000000000002</v>
      </c>
      <c r="V12" s="354">
        <v>195</v>
      </c>
      <c r="W12" s="354">
        <v>199</v>
      </c>
      <c r="X12" s="354">
        <v>203</v>
      </c>
      <c r="Y12" s="354">
        <v>207</v>
      </c>
      <c r="Z12" s="354">
        <v>211</v>
      </c>
      <c r="AA12" s="354">
        <v>215</v>
      </c>
      <c r="AB12" s="354">
        <v>217.2</v>
      </c>
      <c r="AC12" s="354">
        <v>219.39999999999998</v>
      </c>
      <c r="AD12" s="354">
        <v>221.59999999999997</v>
      </c>
      <c r="AE12" s="354">
        <v>223.79999999999995</v>
      </c>
      <c r="AF12" s="354">
        <v>226</v>
      </c>
    </row>
    <row r="13" spans="1:32" x14ac:dyDescent="0.35">
      <c r="A13" s="94" t="s">
        <v>460</v>
      </c>
      <c r="B13" s="353">
        <v>0</v>
      </c>
      <c r="C13" s="354">
        <v>0</v>
      </c>
      <c r="D13" s="354">
        <v>0</v>
      </c>
      <c r="E13" s="354">
        <v>0</v>
      </c>
      <c r="F13" s="354">
        <v>0</v>
      </c>
      <c r="G13" s="354">
        <v>0</v>
      </c>
      <c r="H13" s="354">
        <v>0</v>
      </c>
      <c r="I13" s="354">
        <v>0</v>
      </c>
      <c r="J13" s="354">
        <v>0</v>
      </c>
      <c r="K13" s="354">
        <v>0</v>
      </c>
      <c r="L13" s="354">
        <v>96</v>
      </c>
      <c r="M13" s="354">
        <v>96</v>
      </c>
      <c r="N13" s="354">
        <v>96</v>
      </c>
      <c r="O13" s="354">
        <v>96</v>
      </c>
      <c r="P13" s="354">
        <v>96</v>
      </c>
      <c r="Q13" s="354">
        <v>96</v>
      </c>
      <c r="R13" s="354">
        <v>96</v>
      </c>
      <c r="S13" s="354">
        <v>96</v>
      </c>
      <c r="T13" s="354">
        <v>96</v>
      </c>
      <c r="U13" s="354">
        <v>96</v>
      </c>
      <c r="V13" s="354">
        <v>96</v>
      </c>
      <c r="W13" s="354">
        <v>96</v>
      </c>
      <c r="X13" s="354">
        <v>96</v>
      </c>
      <c r="Y13" s="354">
        <v>96</v>
      </c>
      <c r="Z13" s="354">
        <v>96</v>
      </c>
      <c r="AA13" s="354">
        <v>96</v>
      </c>
      <c r="AB13" s="354">
        <v>96</v>
      </c>
      <c r="AC13" s="354">
        <v>96</v>
      </c>
      <c r="AD13" s="354">
        <v>96</v>
      </c>
      <c r="AE13" s="354">
        <v>96</v>
      </c>
      <c r="AF13" s="354">
        <v>96</v>
      </c>
    </row>
    <row r="14" spans="1:32" x14ac:dyDescent="0.35">
      <c r="A14" s="94" t="s">
        <v>459</v>
      </c>
      <c r="B14" s="353">
        <v>2537.9899999999998</v>
      </c>
      <c r="C14" s="354">
        <v>2537.9899999999998</v>
      </c>
      <c r="D14" s="354">
        <v>2537.9899999999998</v>
      </c>
      <c r="E14" s="354">
        <v>2537.9899999999998</v>
      </c>
      <c r="F14" s="354">
        <v>2537.9899999999998</v>
      </c>
      <c r="G14" s="354">
        <v>2537.9899999999998</v>
      </c>
      <c r="H14" s="354">
        <v>2537.9899999999998</v>
      </c>
      <c r="I14" s="354">
        <v>2700</v>
      </c>
      <c r="J14" s="354">
        <v>2700</v>
      </c>
      <c r="K14" s="354">
        <v>2700</v>
      </c>
      <c r="L14" s="354">
        <v>2700</v>
      </c>
      <c r="M14" s="354">
        <v>2700</v>
      </c>
      <c r="N14" s="354">
        <v>2700</v>
      </c>
      <c r="O14" s="354">
        <v>2700</v>
      </c>
      <c r="P14" s="354">
        <v>2700</v>
      </c>
      <c r="Q14" s="354">
        <v>2700</v>
      </c>
      <c r="R14" s="354">
        <v>2700</v>
      </c>
      <c r="S14" s="354">
        <v>2700</v>
      </c>
      <c r="T14" s="354">
        <v>2700</v>
      </c>
      <c r="U14" s="354">
        <v>2700</v>
      </c>
      <c r="V14" s="354">
        <v>2700</v>
      </c>
      <c r="W14" s="354">
        <v>2700</v>
      </c>
      <c r="X14" s="354">
        <v>2700</v>
      </c>
      <c r="Y14" s="354">
        <v>2700</v>
      </c>
      <c r="Z14" s="354">
        <v>2700</v>
      </c>
      <c r="AA14" s="354">
        <v>2700</v>
      </c>
      <c r="AB14" s="354">
        <v>2700</v>
      </c>
      <c r="AC14" s="354">
        <v>2700</v>
      </c>
      <c r="AD14" s="354">
        <v>2700</v>
      </c>
      <c r="AE14" s="354">
        <v>2700</v>
      </c>
      <c r="AF14" s="354">
        <v>2700</v>
      </c>
    </row>
    <row r="15" spans="1:32" x14ac:dyDescent="0.35">
      <c r="A15" s="94" t="s">
        <v>266</v>
      </c>
      <c r="B15" s="353">
        <v>0</v>
      </c>
      <c r="C15" s="354">
        <v>0</v>
      </c>
      <c r="D15" s="354">
        <v>0</v>
      </c>
      <c r="E15" s="354">
        <v>0</v>
      </c>
      <c r="F15" s="354">
        <v>0</v>
      </c>
      <c r="G15" s="354">
        <v>0</v>
      </c>
      <c r="H15" s="354">
        <v>0</v>
      </c>
      <c r="I15" s="354">
        <v>0</v>
      </c>
      <c r="J15" s="354">
        <v>0</v>
      </c>
      <c r="K15" s="354">
        <v>0</v>
      </c>
      <c r="L15" s="354">
        <v>0</v>
      </c>
      <c r="M15" s="354">
        <v>0</v>
      </c>
      <c r="N15" s="354">
        <v>0</v>
      </c>
      <c r="O15" s="354">
        <v>0</v>
      </c>
      <c r="P15" s="354">
        <v>0</v>
      </c>
      <c r="Q15" s="354">
        <v>0</v>
      </c>
      <c r="R15" s="354">
        <v>0</v>
      </c>
      <c r="S15" s="354">
        <v>0</v>
      </c>
      <c r="T15" s="354">
        <v>0</v>
      </c>
      <c r="U15" s="354">
        <v>0</v>
      </c>
      <c r="V15" s="354">
        <v>0</v>
      </c>
      <c r="W15" s="354">
        <v>0</v>
      </c>
      <c r="X15" s="354">
        <v>0</v>
      </c>
      <c r="Y15" s="354">
        <v>0</v>
      </c>
      <c r="Z15" s="354">
        <v>0</v>
      </c>
      <c r="AA15" s="354">
        <v>0</v>
      </c>
      <c r="AB15" s="354">
        <v>0</v>
      </c>
      <c r="AC15" s="354">
        <v>0</v>
      </c>
      <c r="AD15" s="354">
        <v>0</v>
      </c>
      <c r="AE15" s="354">
        <v>0</v>
      </c>
      <c r="AF15" s="354">
        <v>0</v>
      </c>
    </row>
    <row r="17" spans="15:26" x14ac:dyDescent="0.35">
      <c r="O17" s="259"/>
      <c r="P17" s="259"/>
      <c r="Q17" s="259"/>
      <c r="R17" s="259"/>
      <c r="S17" s="259"/>
      <c r="T17" s="259"/>
      <c r="U17" s="259"/>
      <c r="V17" s="259"/>
      <c r="W17" s="259"/>
      <c r="X17" s="259"/>
      <c r="Y17" s="259"/>
      <c r="Z17" s="259"/>
    </row>
  </sheetData>
  <pageMargins left="0.7" right="0.7" top="0.78740157499999996" bottom="0.78740157499999996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3:AF27"/>
  <sheetViews>
    <sheetView topLeftCell="D1" workbookViewId="0">
      <selection activeCell="I13" sqref="I13"/>
    </sheetView>
  </sheetViews>
  <sheetFormatPr defaultRowHeight="14.5" x14ac:dyDescent="0.35"/>
  <cols>
    <col min="1" max="1" width="66.26953125" customWidth="1"/>
    <col min="3" max="3" width="11.81640625" bestFit="1" customWidth="1"/>
  </cols>
  <sheetData>
    <row r="3" spans="1:32" x14ac:dyDescent="0.35">
      <c r="A3" t="s">
        <v>371</v>
      </c>
    </row>
    <row r="4" spans="1:32" ht="15" thickBot="1" x14ac:dyDescent="0.4"/>
    <row r="5" spans="1:32" x14ac:dyDescent="0.35">
      <c r="B5" s="274">
        <v>2022</v>
      </c>
      <c r="C5" s="275">
        <v>2023</v>
      </c>
      <c r="D5" s="273">
        <v>2024</v>
      </c>
      <c r="E5" s="273">
        <v>2025</v>
      </c>
      <c r="F5" s="275">
        <v>2026</v>
      </c>
      <c r="G5" s="274">
        <v>2027</v>
      </c>
      <c r="H5" s="275">
        <v>2028</v>
      </c>
      <c r="I5" s="273">
        <v>2029</v>
      </c>
      <c r="J5" s="273">
        <v>2030</v>
      </c>
      <c r="K5" s="275">
        <v>2031</v>
      </c>
      <c r="L5" s="274">
        <v>2032</v>
      </c>
      <c r="M5" s="275">
        <v>2033</v>
      </c>
      <c r="N5" s="273">
        <v>2034</v>
      </c>
      <c r="O5" s="273">
        <v>2035</v>
      </c>
      <c r="P5" s="275">
        <v>2036</v>
      </c>
      <c r="Q5" s="274">
        <v>2037</v>
      </c>
      <c r="R5" s="275">
        <v>2038</v>
      </c>
      <c r="S5" s="273">
        <v>2039</v>
      </c>
      <c r="T5" s="273">
        <v>2040</v>
      </c>
      <c r="U5" s="275">
        <v>2041</v>
      </c>
      <c r="V5" s="274">
        <v>2042</v>
      </c>
      <c r="W5" s="275">
        <v>2043</v>
      </c>
      <c r="X5" s="273">
        <v>2044</v>
      </c>
      <c r="Y5" s="273">
        <v>2045</v>
      </c>
      <c r="Z5" s="275">
        <v>2046</v>
      </c>
      <c r="AA5" s="274">
        <v>2047</v>
      </c>
      <c r="AB5" s="275">
        <v>2048</v>
      </c>
      <c r="AC5" s="273">
        <v>2049</v>
      </c>
      <c r="AD5" s="273">
        <v>2050</v>
      </c>
      <c r="AE5" s="275">
        <v>2051</v>
      </c>
      <c r="AF5" s="274">
        <v>2052</v>
      </c>
    </row>
    <row r="6" spans="1:32" x14ac:dyDescent="0.35">
      <c r="A6" t="s">
        <v>445</v>
      </c>
    </row>
    <row r="7" spans="1:32" x14ac:dyDescent="0.35">
      <c r="A7" s="10" t="s">
        <v>372</v>
      </c>
      <c r="B7" s="133">
        <v>7430.6677755508754</v>
      </c>
      <c r="C7" s="120">
        <v>7544.7602860657871</v>
      </c>
      <c r="D7" s="120">
        <v>7660.6046042713115</v>
      </c>
      <c r="E7" s="120">
        <v>7778.2276279030757</v>
      </c>
      <c r="F7" s="120">
        <v>7801.562310786785</v>
      </c>
      <c r="G7" s="120">
        <v>7824.9669977191452</v>
      </c>
      <c r="H7" s="120">
        <v>7848.4418987123026</v>
      </c>
      <c r="I7" s="120">
        <v>7871.9872244084399</v>
      </c>
      <c r="J7" s="120">
        <v>7895.6031860816656</v>
      </c>
      <c r="K7" s="120">
        <v>7919.2899956399106</v>
      </c>
      <c r="L7" s="120">
        <v>7943.0478656268306</v>
      </c>
      <c r="M7" s="120">
        <v>7966.877009223711</v>
      </c>
      <c r="N7" s="120">
        <v>7990.7776402513819</v>
      </c>
      <c r="O7" s="120">
        <v>8014.7499731721364</v>
      </c>
      <c r="P7" s="120">
        <v>8038.7942230916524</v>
      </c>
      <c r="Q7" s="120">
        <v>8062.910605760927</v>
      </c>
      <c r="R7" s="120">
        <v>8087.09933757821</v>
      </c>
      <c r="S7" s="120">
        <v>8111.3606355909442</v>
      </c>
      <c r="T7" s="120">
        <v>8135.6947174977167</v>
      </c>
      <c r="U7" s="120">
        <v>8160.1018016502103</v>
      </c>
      <c r="V7" s="120">
        <v>8184.582107055161</v>
      </c>
      <c r="W7" s="120">
        <v>8209.1358533763268</v>
      </c>
      <c r="X7" s="120">
        <v>8233.7632609364555</v>
      </c>
      <c r="Y7" s="120">
        <v>8258.4645507192654</v>
      </c>
      <c r="Z7" s="120">
        <v>8283.2399443714239</v>
      </c>
      <c r="AA7" s="120">
        <v>8308.0896642045391</v>
      </c>
      <c r="AB7" s="120">
        <v>8333.0139331971532</v>
      </c>
      <c r="AC7" s="120">
        <v>8358.0129749967455</v>
      </c>
      <c r="AD7" s="120">
        <v>8383.087013921735</v>
      </c>
      <c r="AE7" s="120">
        <v>8408.2362749634995</v>
      </c>
      <c r="AF7" s="120">
        <v>8433.4609837883891</v>
      </c>
    </row>
    <row r="8" spans="1:32" x14ac:dyDescent="0.35">
      <c r="A8" s="10" t="s">
        <v>373</v>
      </c>
      <c r="B8" s="90">
        <v>5647.2994635508767</v>
      </c>
      <c r="C8" s="90">
        <v>5702.2479740657882</v>
      </c>
      <c r="D8" s="90">
        <v>5758.9482922713123</v>
      </c>
      <c r="E8" s="90">
        <v>5817.4273159030772</v>
      </c>
      <c r="F8" s="90">
        <v>5781.6179987867863</v>
      </c>
      <c r="G8" s="90">
        <v>5741.970685719145</v>
      </c>
      <c r="H8" s="90">
        <v>5722.845586712303</v>
      </c>
      <c r="I8" s="90">
        <v>5462.2309124084395</v>
      </c>
      <c r="J8" s="90">
        <v>5443.2468740816648</v>
      </c>
      <c r="K8" s="90">
        <v>5424.3336836399103</v>
      </c>
      <c r="L8" s="90">
        <v>4845.6915536268298</v>
      </c>
      <c r="M8" s="90">
        <v>4844.1206972237105</v>
      </c>
      <c r="N8" s="90">
        <v>4842.6213282513809</v>
      </c>
      <c r="O8" s="90">
        <v>4841.1936611721367</v>
      </c>
      <c r="P8" s="90">
        <v>4839.8379110916521</v>
      </c>
      <c r="Q8" s="90">
        <v>4836.1006057609256</v>
      </c>
      <c r="R8" s="90">
        <v>4838.6893375782083</v>
      </c>
      <c r="S8" s="90">
        <v>4841.3506355909431</v>
      </c>
      <c r="T8" s="90">
        <v>4844.0847174977152</v>
      </c>
      <c r="U8" s="90">
        <v>4846.8918016502084</v>
      </c>
      <c r="V8" s="90">
        <v>4849.7721070551606</v>
      </c>
      <c r="W8" s="90">
        <v>4856.3258533763264</v>
      </c>
      <c r="X8" s="90">
        <v>4862.9532609364551</v>
      </c>
      <c r="Y8" s="90">
        <v>4869.654550719265</v>
      </c>
      <c r="Z8" s="90">
        <v>4876.4299443714235</v>
      </c>
      <c r="AA8" s="90">
        <v>4883.2796642045387</v>
      </c>
      <c r="AB8" s="90">
        <v>4902.8039331971531</v>
      </c>
      <c r="AC8" s="90">
        <v>4922.4029749967449</v>
      </c>
      <c r="AD8" s="90">
        <v>4942.0770139217348</v>
      </c>
      <c r="AE8" s="90">
        <v>4961.8262749634996</v>
      </c>
      <c r="AF8" s="90">
        <v>4980.8509837883894</v>
      </c>
    </row>
    <row r="11" spans="1:32" x14ac:dyDescent="0.35">
      <c r="A11" t="s">
        <v>446</v>
      </c>
    </row>
    <row r="12" spans="1:32" x14ac:dyDescent="0.35">
      <c r="A12" s="10" t="s">
        <v>372</v>
      </c>
      <c r="B12" s="133">
        <v>7430.6677755508754</v>
      </c>
      <c r="C12" s="120">
        <v>7544.7602860657871</v>
      </c>
      <c r="D12" s="120">
        <v>7660.6046042713115</v>
      </c>
      <c r="E12" s="120">
        <v>7778.2276279030757</v>
      </c>
      <c r="F12" s="120">
        <v>7801.562310786785</v>
      </c>
      <c r="G12" s="120">
        <v>7824.9669977191452</v>
      </c>
      <c r="H12" s="120">
        <v>7848.4418987123026</v>
      </c>
      <c r="I12" s="120">
        <v>7871.9872244084399</v>
      </c>
      <c r="J12" s="120">
        <v>7895.6031860816656</v>
      </c>
      <c r="K12" s="120">
        <v>7919.2899956399106</v>
      </c>
      <c r="L12" s="120">
        <v>7943.0478656268306</v>
      </c>
      <c r="M12" s="120">
        <v>7966.877009223711</v>
      </c>
      <c r="N12" s="120">
        <v>7990.7776402513819</v>
      </c>
      <c r="O12" s="120">
        <v>8014.7499731721364</v>
      </c>
      <c r="P12" s="120">
        <v>8038.7942230916524</v>
      </c>
      <c r="Q12" s="120">
        <v>8062.910605760927</v>
      </c>
      <c r="R12" s="120">
        <v>8087.09933757821</v>
      </c>
      <c r="S12" s="120">
        <v>8111.3606355909442</v>
      </c>
      <c r="T12" s="120">
        <v>8135.6947174977167</v>
      </c>
      <c r="U12" s="120">
        <v>8160.1018016502103</v>
      </c>
      <c r="V12" s="120">
        <v>8184.582107055161</v>
      </c>
      <c r="W12" s="120">
        <v>8209.1358533763268</v>
      </c>
      <c r="X12" s="120">
        <v>8233.7632609364555</v>
      </c>
      <c r="Y12" s="120">
        <v>8258.4645507192654</v>
      </c>
      <c r="Z12" s="120">
        <v>8283.2399443714239</v>
      </c>
      <c r="AA12" s="120">
        <v>8308.0896642045391</v>
      </c>
      <c r="AB12" s="120">
        <v>8333.0139331971532</v>
      </c>
      <c r="AC12" s="120">
        <v>8358.0129749967455</v>
      </c>
      <c r="AD12" s="120">
        <v>8383.087013921735</v>
      </c>
      <c r="AE12" s="120">
        <v>8408.2362749634995</v>
      </c>
      <c r="AF12" s="120">
        <v>8433.4609837883891</v>
      </c>
    </row>
    <row r="13" spans="1:32" x14ac:dyDescent="0.35">
      <c r="A13" s="10" t="s">
        <v>373</v>
      </c>
      <c r="B13" s="90">
        <v>5647.2994635508767</v>
      </c>
      <c r="C13" s="90">
        <v>5702.2479740657882</v>
      </c>
      <c r="D13" s="90">
        <v>5758.9482922713123</v>
      </c>
      <c r="E13" s="90">
        <v>5817.4273159030772</v>
      </c>
      <c r="F13" s="90">
        <v>5781.6179987867863</v>
      </c>
      <c r="G13" s="90">
        <v>5741.970685719145</v>
      </c>
      <c r="H13" s="90">
        <v>5722.845586712303</v>
      </c>
      <c r="I13" s="90">
        <v>5462.2309124084395</v>
      </c>
      <c r="J13" s="90">
        <v>5443.2468740816648</v>
      </c>
      <c r="K13" s="90">
        <v>5424.3336836399103</v>
      </c>
      <c r="L13" s="90">
        <v>6133.3315536268301</v>
      </c>
      <c r="M13" s="90">
        <v>6131.7606972237108</v>
      </c>
      <c r="N13" s="90">
        <v>6130.2613282513812</v>
      </c>
      <c r="O13" s="90">
        <v>6128.8336611721361</v>
      </c>
      <c r="P13" s="90">
        <v>6127.4779110916515</v>
      </c>
      <c r="Q13" s="90">
        <v>6123.740605760926</v>
      </c>
      <c r="R13" s="90">
        <v>6126.3293375782087</v>
      </c>
      <c r="S13" s="90">
        <v>6128.9906355909434</v>
      </c>
      <c r="T13" s="90">
        <v>6131.7247174977156</v>
      </c>
      <c r="U13" s="90">
        <v>6134.5318016502097</v>
      </c>
      <c r="V13" s="90">
        <v>6137.41210705516</v>
      </c>
      <c r="W13" s="90">
        <v>6143.9658533763259</v>
      </c>
      <c r="X13" s="90">
        <v>6150.5932609364545</v>
      </c>
      <c r="Y13" s="90">
        <v>6157.2945507192644</v>
      </c>
      <c r="Z13" s="90">
        <v>6164.0699443714229</v>
      </c>
      <c r="AA13" s="90">
        <v>6170.9196642045381</v>
      </c>
      <c r="AB13" s="90">
        <v>6190.4439331971525</v>
      </c>
      <c r="AC13" s="90">
        <v>6210.0429749967443</v>
      </c>
      <c r="AD13" s="90">
        <v>6229.7170139217342</v>
      </c>
      <c r="AE13" s="90">
        <v>6249.466274963499</v>
      </c>
      <c r="AF13" s="90">
        <v>6268.4909837883888</v>
      </c>
    </row>
    <row r="16" spans="1:32" ht="15" thickBot="1" x14ac:dyDescent="0.4"/>
    <row r="17" spans="1:32" x14ac:dyDescent="0.35">
      <c r="B17" s="274">
        <v>2022</v>
      </c>
      <c r="C17" s="275">
        <v>2023</v>
      </c>
      <c r="D17" s="273">
        <v>2024</v>
      </c>
      <c r="E17" s="273">
        <v>2025</v>
      </c>
      <c r="F17" s="275">
        <v>2026</v>
      </c>
      <c r="G17" s="274">
        <v>2027</v>
      </c>
      <c r="H17" s="275">
        <v>2028</v>
      </c>
      <c r="I17" s="273">
        <v>2029</v>
      </c>
      <c r="J17" s="273">
        <v>2030</v>
      </c>
      <c r="K17" s="275">
        <v>2031</v>
      </c>
      <c r="L17" s="274">
        <v>2032</v>
      </c>
      <c r="M17" s="275">
        <v>2033</v>
      </c>
      <c r="N17" s="273">
        <v>2034</v>
      </c>
      <c r="O17" s="273">
        <v>2035</v>
      </c>
      <c r="P17" s="275">
        <v>2036</v>
      </c>
      <c r="Q17" s="274">
        <v>2037</v>
      </c>
      <c r="R17" s="275">
        <v>2038</v>
      </c>
      <c r="S17" s="273">
        <v>2039</v>
      </c>
      <c r="T17" s="273">
        <v>2040</v>
      </c>
      <c r="U17" s="275">
        <v>2041</v>
      </c>
      <c r="V17" s="274">
        <v>2042</v>
      </c>
      <c r="W17" s="275">
        <v>2043</v>
      </c>
      <c r="X17" s="273">
        <v>2044</v>
      </c>
      <c r="Y17" s="273">
        <v>2045</v>
      </c>
      <c r="Z17" s="275">
        <v>2046</v>
      </c>
      <c r="AA17" s="274">
        <v>2047</v>
      </c>
      <c r="AB17" s="275">
        <v>2048</v>
      </c>
      <c r="AC17" s="273">
        <v>2049</v>
      </c>
      <c r="AD17" s="273">
        <v>2050</v>
      </c>
      <c r="AE17" s="275">
        <v>2051</v>
      </c>
      <c r="AF17" s="274">
        <v>2052</v>
      </c>
    </row>
    <row r="18" spans="1:32" x14ac:dyDescent="0.35">
      <c r="A18" t="s">
        <v>445</v>
      </c>
    </row>
    <row r="19" spans="1:32" x14ac:dyDescent="0.35">
      <c r="A19" s="3" t="s">
        <v>4</v>
      </c>
      <c r="B19" s="92">
        <v>23184.542438578461</v>
      </c>
      <c r="C19" s="92">
        <v>23017.312341332003</v>
      </c>
      <c r="D19" s="92">
        <v>22990.584681494503</v>
      </c>
      <c r="E19" s="92">
        <v>22966.247797271513</v>
      </c>
      <c r="F19" s="92">
        <v>22849.063626917854</v>
      </c>
      <c r="G19" s="92">
        <v>22624.808647516369</v>
      </c>
      <c r="H19" s="92">
        <v>22402.994449862257</v>
      </c>
      <c r="I19" s="92">
        <v>22183.269031540003</v>
      </c>
      <c r="J19" s="92">
        <v>21963.0251331867</v>
      </c>
      <c r="K19" s="92">
        <v>23346.412755578367</v>
      </c>
      <c r="L19" s="92">
        <v>23212.7641385549</v>
      </c>
      <c r="M19" s="92">
        <v>23074.520378234451</v>
      </c>
      <c r="N19" s="92">
        <v>22935.245096061299</v>
      </c>
      <c r="O19" s="92">
        <v>22794.921765925475</v>
      </c>
      <c r="P19" s="92">
        <v>22810.173064475115</v>
      </c>
      <c r="Q19" s="92">
        <v>22731.346074823385</v>
      </c>
      <c r="R19" s="92">
        <v>22651.639025966117</v>
      </c>
      <c r="S19" s="92">
        <v>22571.176652918348</v>
      </c>
      <c r="T19" s="92">
        <v>22489.950192222346</v>
      </c>
      <c r="U19" s="92">
        <v>22449.750384121588</v>
      </c>
      <c r="V19" s="92">
        <v>22367.456085995444</v>
      </c>
      <c r="W19" s="92">
        <v>22284.010846916317</v>
      </c>
      <c r="X19" s="92">
        <v>22199.12778257758</v>
      </c>
      <c r="Y19" s="92">
        <v>22112.908247779451</v>
      </c>
      <c r="Z19" s="92">
        <v>22121.132577873992</v>
      </c>
      <c r="AA19" s="92">
        <v>22030.022818994348</v>
      </c>
      <c r="AB19" s="92">
        <v>21937.82918597653</v>
      </c>
      <c r="AC19" s="92">
        <v>21844.715649049849</v>
      </c>
      <c r="AD19" s="92">
        <v>21750.786142185541</v>
      </c>
      <c r="AE19" s="92">
        <v>21656.089159535673</v>
      </c>
      <c r="AF19" s="92">
        <v>21576.049104559228</v>
      </c>
    </row>
    <row r="20" spans="1:32" x14ac:dyDescent="0.35">
      <c r="A20" s="94" t="s">
        <v>374</v>
      </c>
      <c r="B20" s="133">
        <v>13678.170650378019</v>
      </c>
      <c r="C20" s="120">
        <v>13574.500392836957</v>
      </c>
      <c r="D20" s="120">
        <v>13452.844206001046</v>
      </c>
      <c r="E20" s="120">
        <v>13325.978986078448</v>
      </c>
      <c r="F20" s="120">
        <v>13197.640097707101</v>
      </c>
      <c r="G20" s="120">
        <v>12739.476595492673</v>
      </c>
      <c r="H20" s="120">
        <v>12659.30736228527</v>
      </c>
      <c r="I20" s="120">
        <v>12789.334358945083</v>
      </c>
      <c r="J20" s="120">
        <v>12269.088641626277</v>
      </c>
      <c r="K20" s="120">
        <v>11747.688481805937</v>
      </c>
      <c r="L20" s="120">
        <v>12485.921105629122</v>
      </c>
      <c r="M20" s="120">
        <v>12388.935573881434</v>
      </c>
      <c r="N20" s="120">
        <v>12290.926299849962</v>
      </c>
      <c r="O20" s="120">
        <v>12192.025672614034</v>
      </c>
      <c r="P20" s="120">
        <v>12092.235065076264</v>
      </c>
      <c r="Q20" s="120">
        <v>11981.055858979433</v>
      </c>
      <c r="R20" s="120">
        <v>11868.425937787171</v>
      </c>
      <c r="S20" s="120">
        <v>11754.235217882764</v>
      </c>
      <c r="T20" s="120">
        <v>11638.532537404008</v>
      </c>
      <c r="U20" s="120">
        <v>11521.489529630479</v>
      </c>
      <c r="V20" s="120">
        <v>11383.157659461549</v>
      </c>
      <c r="W20" s="120">
        <v>11259.240309506811</v>
      </c>
      <c r="X20" s="120">
        <v>11134.313917900703</v>
      </c>
      <c r="Y20" s="120">
        <v>11008.432370595696</v>
      </c>
      <c r="Z20" s="120">
        <v>10881.380768763835</v>
      </c>
      <c r="AA20" s="120">
        <v>10743.234854608689</v>
      </c>
      <c r="AB20" s="120">
        <v>10632.42244839902</v>
      </c>
      <c r="AC20" s="120">
        <v>10520.827469412194</v>
      </c>
      <c r="AD20" s="120">
        <v>10408.526086531778</v>
      </c>
      <c r="AE20" s="120">
        <v>10298.35992421178</v>
      </c>
      <c r="AF20" s="120">
        <v>10185.285058154948</v>
      </c>
    </row>
    <row r="21" spans="1:32" x14ac:dyDescent="0.35">
      <c r="A21" s="10" t="s">
        <v>375</v>
      </c>
      <c r="B21" s="133">
        <v>7268.8167756019366</v>
      </c>
      <c r="C21" s="93">
        <v>7203.0339837827387</v>
      </c>
      <c r="D21" s="93">
        <v>7134.8932822961542</v>
      </c>
      <c r="E21" s="93">
        <v>7065.1140259952981</v>
      </c>
      <c r="F21" s="93">
        <v>6993.827025473006</v>
      </c>
      <c r="G21" s="93">
        <v>6921.0212861378322</v>
      </c>
      <c r="H21" s="93">
        <v>6846.8279379504347</v>
      </c>
      <c r="I21" s="93">
        <v>6771.2389575154621</v>
      </c>
      <c r="J21" s="93">
        <v>6694.3853953476619</v>
      </c>
      <c r="K21" s="93">
        <v>6616.3288616379077</v>
      </c>
      <c r="L21" s="93">
        <v>6537.0652418754853</v>
      </c>
      <c r="M21" s="93">
        <v>6456.7247100528357</v>
      </c>
      <c r="N21" s="93">
        <v>6375.3054114590695</v>
      </c>
      <c r="O21" s="93">
        <v>6292.9364655430181</v>
      </c>
      <c r="P21" s="93">
        <v>6209.6179867392284</v>
      </c>
      <c r="Q21" s="93">
        <v>6124.8567012202384</v>
      </c>
      <c r="R21" s="93">
        <v>6038.3737245990087</v>
      </c>
      <c r="S21" s="93">
        <v>5950.2738519571094</v>
      </c>
      <c r="T21" s="93">
        <v>5860.6032250081162</v>
      </c>
      <c r="U21" s="93">
        <v>5769.5294508914903</v>
      </c>
      <c r="V21" s="93">
        <v>5677.101589088209</v>
      </c>
      <c r="W21" s="93">
        <v>5583.4861838841443</v>
      </c>
      <c r="X21" s="93">
        <v>5488.7902582054694</v>
      </c>
      <c r="Y21" s="93">
        <v>5393.0657561023663</v>
      </c>
      <c r="Z21" s="93">
        <v>5296.098433807646</v>
      </c>
      <c r="AA21" s="93">
        <v>5197.9617298291905</v>
      </c>
      <c r="AB21" s="93">
        <v>5098.8365996413477</v>
      </c>
      <c r="AC21" s="93">
        <v>4998.848413922381</v>
      </c>
      <c r="AD21" s="93">
        <v>4898.0716298977059</v>
      </c>
      <c r="AE21" s="93">
        <v>4799.3265058389679</v>
      </c>
      <c r="AF21" s="93">
        <v>4702.5720834812537</v>
      </c>
    </row>
    <row r="24" spans="1:32" x14ac:dyDescent="0.35">
      <c r="A24" t="s">
        <v>446</v>
      </c>
    </row>
    <row r="25" spans="1:32" x14ac:dyDescent="0.35">
      <c r="A25" s="3" t="s">
        <v>4</v>
      </c>
      <c r="B25" s="92">
        <v>23184.542438578461</v>
      </c>
      <c r="C25" s="92">
        <v>23016.784899471539</v>
      </c>
      <c r="D25" s="92">
        <v>22989.529797773575</v>
      </c>
      <c r="E25" s="92">
        <v>22964.665471690118</v>
      </c>
      <c r="F25" s="92">
        <v>22846.953859475994</v>
      </c>
      <c r="G25" s="92">
        <v>22752.784582183725</v>
      </c>
      <c r="H25" s="92">
        <v>22661.056086638837</v>
      </c>
      <c r="I25" s="92">
        <v>22571.416370425803</v>
      </c>
      <c r="J25" s="92">
        <v>22481.258174181719</v>
      </c>
      <c r="K25" s="92">
        <v>23341.107575489656</v>
      </c>
      <c r="L25" s="92">
        <v>22768.326482527151</v>
      </c>
      <c r="M25" s="92">
        <v>22190.950246267665</v>
      </c>
      <c r="N25" s="92">
        <v>21612.542488155479</v>
      </c>
      <c r="O25" s="92">
        <v>21033.086682080619</v>
      </c>
      <c r="P25" s="92">
        <v>22484.966802502942</v>
      </c>
      <c r="Q25" s="92">
        <v>22409.36478942286</v>
      </c>
      <c r="R25" s="92">
        <v>22332.88271713724</v>
      </c>
      <c r="S25" s="92">
        <v>22255.645320661122</v>
      </c>
      <c r="T25" s="92">
        <v>22177.643836536765</v>
      </c>
      <c r="U25" s="92">
        <v>22099.002338340993</v>
      </c>
      <c r="V25" s="92">
        <v>22030.121009332124</v>
      </c>
      <c r="W25" s="92">
        <v>21960.088739370272</v>
      </c>
      <c r="X25" s="92">
        <v>21888.618644148821</v>
      </c>
      <c r="Y25" s="92">
        <v>21815.812078467963</v>
      </c>
      <c r="Z25" s="92">
        <v>21741.211282441687</v>
      </c>
      <c r="AA25" s="92">
        <v>21658.660906530804</v>
      </c>
      <c r="AB25" s="92">
        <v>21575.026656481747</v>
      </c>
      <c r="AC25" s="92">
        <v>21490.472502523826</v>
      </c>
      <c r="AD25" s="92">
        <v>21405.102378628282</v>
      </c>
      <c r="AE25" s="92">
        <v>21318.964778947171</v>
      </c>
      <c r="AF25" s="92">
        <v>21242.587068369579</v>
      </c>
    </row>
    <row r="26" spans="1:32" x14ac:dyDescent="0.35">
      <c r="A26" s="94" t="s">
        <v>374</v>
      </c>
      <c r="B26" s="133">
        <v>13678.170650378019</v>
      </c>
      <c r="C26" s="120">
        <v>13574.500392836957</v>
      </c>
      <c r="D26" s="120">
        <v>13452.844206001046</v>
      </c>
      <c r="E26" s="120">
        <v>13325.978986078448</v>
      </c>
      <c r="F26" s="120">
        <v>13197.640097707101</v>
      </c>
      <c r="G26" s="120">
        <v>12739.476595492673</v>
      </c>
      <c r="H26" s="120">
        <v>12659.30736228527</v>
      </c>
      <c r="I26" s="120">
        <v>12789.334358945083</v>
      </c>
      <c r="J26" s="120">
        <v>12269.088641626277</v>
      </c>
      <c r="K26" s="120">
        <v>11747.688481805937</v>
      </c>
      <c r="L26" s="120">
        <v>7770.281105629123</v>
      </c>
      <c r="M26" s="120">
        <v>7673.2955738814362</v>
      </c>
      <c r="N26" s="120">
        <v>7575.2862998499604</v>
      </c>
      <c r="O26" s="120">
        <v>7476.3856726140393</v>
      </c>
      <c r="P26" s="120">
        <v>7376.5950650762625</v>
      </c>
      <c r="Q26" s="120">
        <v>7265.4158589794288</v>
      </c>
      <c r="R26" s="120">
        <v>7152.7859377871673</v>
      </c>
      <c r="S26" s="120">
        <v>7038.5952178827592</v>
      </c>
      <c r="T26" s="120">
        <v>6922.8925374040036</v>
      </c>
      <c r="U26" s="120">
        <v>6805.8495296304736</v>
      </c>
      <c r="V26" s="120">
        <v>6667.517659461545</v>
      </c>
      <c r="W26" s="120">
        <v>6543.6003095068099</v>
      </c>
      <c r="X26" s="120">
        <v>6418.6739179007</v>
      </c>
      <c r="Y26" s="120">
        <v>6292.7923705956937</v>
      </c>
      <c r="Z26" s="120">
        <v>6165.7407687638315</v>
      </c>
      <c r="AA26" s="120">
        <v>6027.5948546086856</v>
      </c>
      <c r="AB26" s="120">
        <v>5916.7824483990207</v>
      </c>
      <c r="AC26" s="120">
        <v>5805.1874694121925</v>
      </c>
      <c r="AD26" s="120">
        <v>5692.8860865317756</v>
      </c>
      <c r="AE26" s="120">
        <v>5582.7199242117749</v>
      </c>
      <c r="AF26" s="120">
        <v>5469.6450581549498</v>
      </c>
    </row>
    <row r="27" spans="1:32" x14ac:dyDescent="0.35">
      <c r="A27" s="10" t="s">
        <v>375</v>
      </c>
      <c r="B27" s="133">
        <v>7268.8167756019366</v>
      </c>
      <c r="C27" s="93">
        <v>7203.0339837827387</v>
      </c>
      <c r="D27" s="93">
        <v>7134.8932822961542</v>
      </c>
      <c r="E27" s="93">
        <v>7065.1140259952981</v>
      </c>
      <c r="F27" s="93">
        <v>6993.827025473006</v>
      </c>
      <c r="G27" s="93">
        <v>6921.0212861378322</v>
      </c>
      <c r="H27" s="93">
        <v>6846.8279379504347</v>
      </c>
      <c r="I27" s="93">
        <v>6771.2389575154621</v>
      </c>
      <c r="J27" s="93">
        <v>6694.3853953476619</v>
      </c>
      <c r="K27" s="93">
        <v>6616.3288616379077</v>
      </c>
      <c r="L27" s="93">
        <v>6537.0652418754853</v>
      </c>
      <c r="M27" s="93">
        <v>6456.7247100528357</v>
      </c>
      <c r="N27" s="93">
        <v>6375.3054114590695</v>
      </c>
      <c r="O27" s="93">
        <v>6292.9364655430181</v>
      </c>
      <c r="P27" s="93">
        <v>6209.6179867392284</v>
      </c>
      <c r="Q27" s="93">
        <v>6124.8567012202384</v>
      </c>
      <c r="R27" s="93">
        <v>6038.3737245990087</v>
      </c>
      <c r="S27" s="93">
        <v>5950.2738519571094</v>
      </c>
      <c r="T27" s="93">
        <v>5860.6032250081162</v>
      </c>
      <c r="U27" s="93">
        <v>5769.5294508914903</v>
      </c>
      <c r="V27" s="93">
        <v>5677.101589088209</v>
      </c>
      <c r="W27" s="93">
        <v>5583.4861838841443</v>
      </c>
      <c r="X27" s="93">
        <v>5488.7902582054694</v>
      </c>
      <c r="Y27" s="93">
        <v>5393.0657561023663</v>
      </c>
      <c r="Z27" s="93">
        <v>5296.098433807646</v>
      </c>
      <c r="AA27" s="93">
        <v>5197.9617298291905</v>
      </c>
      <c r="AB27" s="93">
        <v>5098.8365996413477</v>
      </c>
      <c r="AC27" s="93">
        <v>4998.848413922381</v>
      </c>
      <c r="AD27" s="93">
        <v>4898.0716298977059</v>
      </c>
      <c r="AE27" s="93">
        <v>4799.3265058389679</v>
      </c>
      <c r="AF27" s="93">
        <v>4702.5720834812537</v>
      </c>
    </row>
  </sheetData>
  <pageMargins left="0.7" right="0.7" top="0.78740157499999996" bottom="0.78740157499999996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2:CQ286"/>
  <sheetViews>
    <sheetView showGridLines="0" topLeftCell="A231" zoomScale="70" zoomScaleNormal="70" workbookViewId="0">
      <selection activeCell="A231" sqref="A1:XFD1048576"/>
    </sheetView>
  </sheetViews>
  <sheetFormatPr defaultRowHeight="14.5" x14ac:dyDescent="0.35"/>
  <cols>
    <col min="2" max="2" width="63.1796875" customWidth="1"/>
    <col min="3" max="20" width="11.1796875" customWidth="1"/>
    <col min="21" max="32" width="11.1796875" hidden="1" customWidth="1"/>
    <col min="33" max="35" width="11.1796875" customWidth="1"/>
    <col min="36" max="47" width="11.1796875" hidden="1" customWidth="1"/>
    <col min="48" max="50" width="11.1796875" customWidth="1"/>
    <col min="51" max="62" width="11.1796875" hidden="1" customWidth="1"/>
    <col min="63" max="65" width="11.1796875" customWidth="1"/>
    <col min="66" max="77" width="11.1796875" hidden="1" customWidth="1"/>
    <col min="78" max="80" width="11.1796875" customWidth="1"/>
    <col min="81" max="92" width="11.1796875" hidden="1" customWidth="1"/>
    <col min="93" max="95" width="11.1796875" customWidth="1"/>
  </cols>
  <sheetData>
    <row r="2" spans="1:95" x14ac:dyDescent="0.35">
      <c r="A2" s="266" t="s">
        <v>393</v>
      </c>
    </row>
    <row r="3" spans="1:95" ht="15.5" x14ac:dyDescent="0.35">
      <c r="A3" s="276" t="s">
        <v>449</v>
      </c>
    </row>
    <row r="4" spans="1:95" ht="15" thickBot="1" x14ac:dyDescent="0.4">
      <c r="A4" s="279" t="s">
        <v>448</v>
      </c>
    </row>
    <row r="5" spans="1:95" x14ac:dyDescent="0.35">
      <c r="A5" s="363" t="s">
        <v>6</v>
      </c>
      <c r="B5" s="366" t="s">
        <v>5</v>
      </c>
      <c r="C5" s="360">
        <v>2022</v>
      </c>
      <c r="D5" s="357"/>
      <c r="E5" s="357"/>
      <c r="F5" s="362">
        <v>2023</v>
      </c>
      <c r="G5" s="357"/>
      <c r="H5" s="357"/>
      <c r="I5" s="356">
        <v>2024</v>
      </c>
      <c r="J5" s="369"/>
      <c r="K5" s="370"/>
      <c r="L5" s="356">
        <v>2025</v>
      </c>
      <c r="M5" s="369"/>
      <c r="N5" s="401"/>
      <c r="O5" s="356">
        <v>2026</v>
      </c>
      <c r="P5" s="369"/>
      <c r="Q5" s="401"/>
      <c r="R5" s="360">
        <v>2027</v>
      </c>
      <c r="S5" s="371"/>
      <c r="T5" s="402"/>
      <c r="U5" s="356">
        <v>2028</v>
      </c>
      <c r="V5" s="369"/>
      <c r="W5" s="370"/>
      <c r="X5" s="356">
        <v>2029</v>
      </c>
      <c r="Y5" s="369"/>
      <c r="Z5" s="370"/>
      <c r="AA5" s="356">
        <v>2030</v>
      </c>
      <c r="AB5" s="369"/>
      <c r="AC5" s="401"/>
      <c r="AD5" s="356">
        <v>2031</v>
      </c>
      <c r="AE5" s="369"/>
      <c r="AF5" s="401"/>
      <c r="AG5" s="356">
        <v>2032</v>
      </c>
      <c r="AH5" s="369"/>
      <c r="AI5" s="401"/>
      <c r="AJ5" s="356">
        <v>2033</v>
      </c>
      <c r="AK5" s="369"/>
      <c r="AL5" s="401"/>
      <c r="AM5" s="356">
        <v>2034</v>
      </c>
      <c r="AN5" s="369"/>
      <c r="AO5" s="401"/>
      <c r="AP5" s="356">
        <v>2035</v>
      </c>
      <c r="AQ5" s="369"/>
      <c r="AR5" s="401"/>
      <c r="AS5" s="356">
        <v>2036</v>
      </c>
      <c r="AT5" s="369"/>
      <c r="AU5" s="401"/>
      <c r="AV5" s="356">
        <v>2037</v>
      </c>
      <c r="AW5" s="369"/>
      <c r="AX5" s="401"/>
      <c r="AY5" s="356">
        <v>2038</v>
      </c>
      <c r="AZ5" s="369"/>
      <c r="BA5" s="401"/>
      <c r="BB5" s="356">
        <v>2039</v>
      </c>
      <c r="BC5" s="369"/>
      <c r="BD5" s="401"/>
      <c r="BE5" s="356">
        <v>2040</v>
      </c>
      <c r="BF5" s="369"/>
      <c r="BG5" s="401"/>
      <c r="BH5" s="356">
        <v>2041</v>
      </c>
      <c r="BI5" s="369"/>
      <c r="BJ5" s="401"/>
      <c r="BK5" s="356">
        <v>2042</v>
      </c>
      <c r="BL5" s="369"/>
      <c r="BM5" s="401"/>
      <c r="BN5" s="356">
        <v>2043</v>
      </c>
      <c r="BO5" s="369"/>
      <c r="BP5" s="401"/>
      <c r="BQ5" s="356">
        <v>2044</v>
      </c>
      <c r="BR5" s="369"/>
      <c r="BS5" s="401"/>
      <c r="BT5" s="356">
        <v>2045</v>
      </c>
      <c r="BU5" s="369"/>
      <c r="BV5" s="401"/>
      <c r="BW5" s="356">
        <v>2046</v>
      </c>
      <c r="BX5" s="369"/>
      <c r="BY5" s="401"/>
      <c r="BZ5" s="356">
        <v>2047</v>
      </c>
      <c r="CA5" s="369"/>
      <c r="CB5" s="401"/>
      <c r="CC5" s="356">
        <v>2048</v>
      </c>
      <c r="CD5" s="369"/>
      <c r="CE5" s="370"/>
      <c r="CF5" s="356">
        <v>2049</v>
      </c>
      <c r="CG5" s="369"/>
      <c r="CH5" s="370"/>
      <c r="CI5" s="356">
        <v>2050</v>
      </c>
      <c r="CJ5" s="369"/>
      <c r="CK5" s="401"/>
      <c r="CL5" s="356">
        <v>2051</v>
      </c>
      <c r="CM5" s="369"/>
      <c r="CN5" s="401"/>
      <c r="CO5" s="360">
        <v>2052</v>
      </c>
      <c r="CP5" s="371"/>
      <c r="CQ5" s="402"/>
    </row>
    <row r="6" spans="1:95" x14ac:dyDescent="0.35">
      <c r="A6" s="364"/>
      <c r="B6" s="367"/>
      <c r="C6" s="36" t="s">
        <v>17</v>
      </c>
      <c r="D6" s="53" t="s">
        <v>22</v>
      </c>
      <c r="E6" s="277" t="s">
        <v>18</v>
      </c>
      <c r="F6" s="19" t="s">
        <v>17</v>
      </c>
      <c r="G6" s="33" t="s">
        <v>22</v>
      </c>
      <c r="H6" s="20" t="s">
        <v>18</v>
      </c>
      <c r="I6" s="19" t="s">
        <v>17</v>
      </c>
      <c r="J6" s="33" t="s">
        <v>22</v>
      </c>
      <c r="K6" s="20" t="s">
        <v>18</v>
      </c>
      <c r="L6" s="19" t="s">
        <v>17</v>
      </c>
      <c r="M6" s="33" t="s">
        <v>22</v>
      </c>
      <c r="N6" s="20" t="s">
        <v>18</v>
      </c>
      <c r="O6" s="19" t="s">
        <v>17</v>
      </c>
      <c r="P6" s="33" t="s">
        <v>22</v>
      </c>
      <c r="Q6" s="20" t="s">
        <v>18</v>
      </c>
      <c r="R6" s="36" t="s">
        <v>17</v>
      </c>
      <c r="S6" s="53" t="s">
        <v>22</v>
      </c>
      <c r="T6" s="277" t="s">
        <v>18</v>
      </c>
      <c r="U6" s="19" t="s">
        <v>17</v>
      </c>
      <c r="V6" s="33" t="s">
        <v>22</v>
      </c>
      <c r="W6" s="20" t="s">
        <v>18</v>
      </c>
      <c r="X6" s="19" t="s">
        <v>17</v>
      </c>
      <c r="Y6" s="33" t="s">
        <v>22</v>
      </c>
      <c r="Z6" s="20" t="s">
        <v>18</v>
      </c>
      <c r="AA6" s="19" t="s">
        <v>17</v>
      </c>
      <c r="AB6" s="33" t="s">
        <v>22</v>
      </c>
      <c r="AC6" s="20" t="s">
        <v>18</v>
      </c>
      <c r="AD6" s="19" t="s">
        <v>17</v>
      </c>
      <c r="AE6" s="33" t="s">
        <v>22</v>
      </c>
      <c r="AF6" s="20" t="s">
        <v>18</v>
      </c>
      <c r="AG6" s="19" t="s">
        <v>17</v>
      </c>
      <c r="AH6" s="33" t="s">
        <v>22</v>
      </c>
      <c r="AI6" s="20" t="s">
        <v>18</v>
      </c>
      <c r="AJ6" s="19" t="s">
        <v>17</v>
      </c>
      <c r="AK6" s="33" t="s">
        <v>22</v>
      </c>
      <c r="AL6" s="20" t="s">
        <v>18</v>
      </c>
      <c r="AM6" s="19" t="s">
        <v>17</v>
      </c>
      <c r="AN6" s="33" t="s">
        <v>22</v>
      </c>
      <c r="AO6" s="20" t="s">
        <v>18</v>
      </c>
      <c r="AP6" s="19" t="s">
        <v>17</v>
      </c>
      <c r="AQ6" s="33" t="s">
        <v>22</v>
      </c>
      <c r="AR6" s="20" t="s">
        <v>18</v>
      </c>
      <c r="AS6" s="19" t="s">
        <v>17</v>
      </c>
      <c r="AT6" s="33" t="s">
        <v>22</v>
      </c>
      <c r="AU6" s="20" t="s">
        <v>18</v>
      </c>
      <c r="AV6" s="19" t="s">
        <v>17</v>
      </c>
      <c r="AW6" s="33" t="s">
        <v>22</v>
      </c>
      <c r="AX6" s="20" t="s">
        <v>18</v>
      </c>
      <c r="AY6" s="19" t="s">
        <v>17</v>
      </c>
      <c r="AZ6" s="33" t="s">
        <v>22</v>
      </c>
      <c r="BA6" s="20" t="s">
        <v>18</v>
      </c>
      <c r="BB6" s="19" t="s">
        <v>17</v>
      </c>
      <c r="BC6" s="33" t="s">
        <v>22</v>
      </c>
      <c r="BD6" s="20" t="s">
        <v>18</v>
      </c>
      <c r="BE6" s="19" t="s">
        <v>17</v>
      </c>
      <c r="BF6" s="33" t="s">
        <v>22</v>
      </c>
      <c r="BG6" s="20" t="s">
        <v>18</v>
      </c>
      <c r="BH6" s="19" t="s">
        <v>17</v>
      </c>
      <c r="BI6" s="33" t="s">
        <v>22</v>
      </c>
      <c r="BJ6" s="20" t="s">
        <v>18</v>
      </c>
      <c r="BK6" s="19" t="s">
        <v>17</v>
      </c>
      <c r="BL6" s="33" t="s">
        <v>22</v>
      </c>
      <c r="BM6" s="20" t="s">
        <v>18</v>
      </c>
      <c r="BN6" s="19" t="s">
        <v>17</v>
      </c>
      <c r="BO6" s="33" t="s">
        <v>22</v>
      </c>
      <c r="BP6" s="20" t="s">
        <v>18</v>
      </c>
      <c r="BQ6" s="19" t="s">
        <v>17</v>
      </c>
      <c r="BR6" s="33" t="s">
        <v>22</v>
      </c>
      <c r="BS6" s="20" t="s">
        <v>18</v>
      </c>
      <c r="BT6" s="19" t="s">
        <v>17</v>
      </c>
      <c r="BU6" s="33" t="s">
        <v>22</v>
      </c>
      <c r="BV6" s="20" t="s">
        <v>18</v>
      </c>
      <c r="BW6" s="19" t="s">
        <v>17</v>
      </c>
      <c r="BX6" s="33" t="s">
        <v>22</v>
      </c>
      <c r="BY6" s="20" t="s">
        <v>18</v>
      </c>
      <c r="BZ6" s="19" t="s">
        <v>17</v>
      </c>
      <c r="CA6" s="33" t="s">
        <v>22</v>
      </c>
      <c r="CB6" s="20" t="s">
        <v>18</v>
      </c>
      <c r="CC6" s="19" t="s">
        <v>17</v>
      </c>
      <c r="CD6" s="33" t="s">
        <v>22</v>
      </c>
      <c r="CE6" s="20" t="s">
        <v>18</v>
      </c>
      <c r="CF6" s="19" t="s">
        <v>17</v>
      </c>
      <c r="CG6" s="33" t="s">
        <v>22</v>
      </c>
      <c r="CH6" s="20" t="s">
        <v>18</v>
      </c>
      <c r="CI6" s="19" t="s">
        <v>17</v>
      </c>
      <c r="CJ6" s="33" t="s">
        <v>22</v>
      </c>
      <c r="CK6" s="20" t="s">
        <v>18</v>
      </c>
      <c r="CL6" s="19" t="s">
        <v>17</v>
      </c>
      <c r="CM6" s="33" t="s">
        <v>22</v>
      </c>
      <c r="CN6" s="20" t="s">
        <v>18</v>
      </c>
      <c r="CO6" s="36" t="s">
        <v>17</v>
      </c>
      <c r="CP6" s="53" t="s">
        <v>22</v>
      </c>
      <c r="CQ6" s="344" t="s">
        <v>18</v>
      </c>
    </row>
    <row r="7" spans="1:95" x14ac:dyDescent="0.35">
      <c r="A7" s="365"/>
      <c r="B7" s="368"/>
      <c r="C7" s="38" t="s">
        <v>2</v>
      </c>
      <c r="D7" s="54" t="s">
        <v>23</v>
      </c>
      <c r="E7" s="278" t="s">
        <v>19</v>
      </c>
      <c r="F7" s="22" t="s">
        <v>2</v>
      </c>
      <c r="G7" s="34" t="s">
        <v>23</v>
      </c>
      <c r="H7" s="23" t="s">
        <v>19</v>
      </c>
      <c r="I7" s="22" t="s">
        <v>2</v>
      </c>
      <c r="J7" s="34" t="s">
        <v>23</v>
      </c>
      <c r="K7" s="23" t="s">
        <v>19</v>
      </c>
      <c r="L7" s="22" t="s">
        <v>2</v>
      </c>
      <c r="M7" s="34" t="s">
        <v>23</v>
      </c>
      <c r="N7" s="23" t="s">
        <v>19</v>
      </c>
      <c r="O7" s="22" t="s">
        <v>2</v>
      </c>
      <c r="P7" s="34" t="s">
        <v>23</v>
      </c>
      <c r="Q7" s="23" t="s">
        <v>19</v>
      </c>
      <c r="R7" s="38" t="s">
        <v>2</v>
      </c>
      <c r="S7" s="54" t="s">
        <v>23</v>
      </c>
      <c r="T7" s="278" t="s">
        <v>19</v>
      </c>
      <c r="U7" s="22" t="s">
        <v>2</v>
      </c>
      <c r="V7" s="34" t="s">
        <v>23</v>
      </c>
      <c r="W7" s="23" t="s">
        <v>19</v>
      </c>
      <c r="X7" s="22" t="s">
        <v>2</v>
      </c>
      <c r="Y7" s="34" t="s">
        <v>23</v>
      </c>
      <c r="Z7" s="23" t="s">
        <v>19</v>
      </c>
      <c r="AA7" s="22" t="s">
        <v>2</v>
      </c>
      <c r="AB7" s="34" t="s">
        <v>23</v>
      </c>
      <c r="AC7" s="23" t="s">
        <v>19</v>
      </c>
      <c r="AD7" s="22" t="s">
        <v>2</v>
      </c>
      <c r="AE7" s="34" t="s">
        <v>23</v>
      </c>
      <c r="AF7" s="23" t="s">
        <v>19</v>
      </c>
      <c r="AG7" s="22" t="s">
        <v>2</v>
      </c>
      <c r="AH7" s="34" t="s">
        <v>23</v>
      </c>
      <c r="AI7" s="23" t="s">
        <v>19</v>
      </c>
      <c r="AJ7" s="22" t="s">
        <v>2</v>
      </c>
      <c r="AK7" s="34" t="s">
        <v>23</v>
      </c>
      <c r="AL7" s="23" t="s">
        <v>19</v>
      </c>
      <c r="AM7" s="22" t="s">
        <v>2</v>
      </c>
      <c r="AN7" s="34" t="s">
        <v>23</v>
      </c>
      <c r="AO7" s="23" t="s">
        <v>19</v>
      </c>
      <c r="AP7" s="22" t="s">
        <v>2</v>
      </c>
      <c r="AQ7" s="34" t="s">
        <v>23</v>
      </c>
      <c r="AR7" s="23" t="s">
        <v>19</v>
      </c>
      <c r="AS7" s="22" t="s">
        <v>2</v>
      </c>
      <c r="AT7" s="34" t="s">
        <v>23</v>
      </c>
      <c r="AU7" s="23" t="s">
        <v>19</v>
      </c>
      <c r="AV7" s="22" t="s">
        <v>2</v>
      </c>
      <c r="AW7" s="34" t="s">
        <v>23</v>
      </c>
      <c r="AX7" s="23" t="s">
        <v>19</v>
      </c>
      <c r="AY7" s="22" t="s">
        <v>2</v>
      </c>
      <c r="AZ7" s="34" t="s">
        <v>23</v>
      </c>
      <c r="BA7" s="23" t="s">
        <v>19</v>
      </c>
      <c r="BB7" s="22" t="s">
        <v>2</v>
      </c>
      <c r="BC7" s="34" t="s">
        <v>23</v>
      </c>
      <c r="BD7" s="23" t="s">
        <v>19</v>
      </c>
      <c r="BE7" s="22" t="s">
        <v>2</v>
      </c>
      <c r="BF7" s="34" t="s">
        <v>23</v>
      </c>
      <c r="BG7" s="23" t="s">
        <v>19</v>
      </c>
      <c r="BH7" s="22" t="s">
        <v>2</v>
      </c>
      <c r="BI7" s="34" t="s">
        <v>23</v>
      </c>
      <c r="BJ7" s="23" t="s">
        <v>19</v>
      </c>
      <c r="BK7" s="22" t="s">
        <v>2</v>
      </c>
      <c r="BL7" s="34" t="s">
        <v>23</v>
      </c>
      <c r="BM7" s="23" t="s">
        <v>19</v>
      </c>
      <c r="BN7" s="22" t="s">
        <v>2</v>
      </c>
      <c r="BO7" s="34" t="s">
        <v>23</v>
      </c>
      <c r="BP7" s="23" t="s">
        <v>19</v>
      </c>
      <c r="BQ7" s="22" t="s">
        <v>2</v>
      </c>
      <c r="BR7" s="34" t="s">
        <v>23</v>
      </c>
      <c r="BS7" s="23" t="s">
        <v>19</v>
      </c>
      <c r="BT7" s="22" t="s">
        <v>2</v>
      </c>
      <c r="BU7" s="34" t="s">
        <v>23</v>
      </c>
      <c r="BV7" s="23" t="s">
        <v>19</v>
      </c>
      <c r="BW7" s="22" t="s">
        <v>2</v>
      </c>
      <c r="BX7" s="34" t="s">
        <v>23</v>
      </c>
      <c r="BY7" s="23" t="s">
        <v>19</v>
      </c>
      <c r="BZ7" s="22" t="s">
        <v>2</v>
      </c>
      <c r="CA7" s="34" t="s">
        <v>23</v>
      </c>
      <c r="CB7" s="23" t="s">
        <v>19</v>
      </c>
      <c r="CC7" s="22" t="s">
        <v>2</v>
      </c>
      <c r="CD7" s="34" t="s">
        <v>23</v>
      </c>
      <c r="CE7" s="23" t="s">
        <v>19</v>
      </c>
      <c r="CF7" s="22" t="s">
        <v>2</v>
      </c>
      <c r="CG7" s="34" t="s">
        <v>23</v>
      </c>
      <c r="CH7" s="23" t="s">
        <v>19</v>
      </c>
      <c r="CI7" s="22" t="s">
        <v>2</v>
      </c>
      <c r="CJ7" s="34" t="s">
        <v>23</v>
      </c>
      <c r="CK7" s="23" t="s">
        <v>19</v>
      </c>
      <c r="CL7" s="22" t="s">
        <v>2</v>
      </c>
      <c r="CM7" s="34" t="s">
        <v>23</v>
      </c>
      <c r="CN7" s="23" t="s">
        <v>19</v>
      </c>
      <c r="CO7" s="38" t="s">
        <v>2</v>
      </c>
      <c r="CP7" s="54" t="s">
        <v>23</v>
      </c>
      <c r="CQ7" s="345" t="s">
        <v>19</v>
      </c>
    </row>
    <row r="8" spans="1:95" x14ac:dyDescent="0.35">
      <c r="A8" s="6">
        <v>1</v>
      </c>
      <c r="B8" s="3" t="s">
        <v>4</v>
      </c>
      <c r="C8" s="312">
        <v>23126.827283873023</v>
      </c>
      <c r="D8" s="313">
        <v>494176.2541111398</v>
      </c>
      <c r="E8" s="313">
        <v>11428.728876619676</v>
      </c>
      <c r="F8" s="312">
        <v>23166.555193330307</v>
      </c>
      <c r="G8" s="313">
        <v>499963.3999926094</v>
      </c>
      <c r="H8" s="313">
        <v>11582.429700573863</v>
      </c>
      <c r="I8" s="312">
        <v>23187.00003278648</v>
      </c>
      <c r="J8" s="313">
        <v>408930.14161871595</v>
      </c>
      <c r="K8" s="313">
        <v>9481.8632071205466</v>
      </c>
      <c r="L8" s="312">
        <v>23207.207452706178</v>
      </c>
      <c r="M8" s="313">
        <v>414027.72723799839</v>
      </c>
      <c r="N8" s="313">
        <v>9608.427357184677</v>
      </c>
      <c r="O8" s="312">
        <v>23126.125549584282</v>
      </c>
      <c r="P8" s="312">
        <v>416868.2309620204</v>
      </c>
      <c r="Q8" s="312">
        <v>9640.54704686078</v>
      </c>
      <c r="R8" s="312">
        <v>23246.652917571584</v>
      </c>
      <c r="S8" s="312">
        <v>416136.39068819024</v>
      </c>
      <c r="T8" s="312">
        <v>9673.7782406993247</v>
      </c>
      <c r="U8" s="312">
        <v>23185.640380685269</v>
      </c>
      <c r="V8" s="313">
        <v>419416.54953003291</v>
      </c>
      <c r="W8" s="313">
        <v>9724.4412871112145</v>
      </c>
      <c r="X8" s="312">
        <v>23255.57628793396</v>
      </c>
      <c r="Y8" s="312">
        <v>412058.71827347699</v>
      </c>
      <c r="Z8" s="312">
        <v>9582.6629579171313</v>
      </c>
      <c r="AA8" s="312">
        <v>22755.081885678781</v>
      </c>
      <c r="AB8" s="312">
        <v>417457.46663499915</v>
      </c>
      <c r="AC8" s="312">
        <v>9499.2788370674225</v>
      </c>
      <c r="AD8" s="312">
        <v>22253.716033491848</v>
      </c>
      <c r="AE8" s="312">
        <v>422987.1652054275</v>
      </c>
      <c r="AF8" s="312">
        <v>9413.0362602932873</v>
      </c>
      <c r="AG8" s="312">
        <v>22633.956892717415</v>
      </c>
      <c r="AH8" s="312">
        <v>404689.75247274298</v>
      </c>
      <c r="AI8" s="312">
        <v>9159.730412392546</v>
      </c>
      <c r="AJ8" s="312">
        <v>22626.344930700816</v>
      </c>
      <c r="AK8" s="312">
        <v>407310.42513183656</v>
      </c>
      <c r="AL8" s="312">
        <v>9215.9461729033246</v>
      </c>
      <c r="AM8" s="312">
        <v>22617.966214708315</v>
      </c>
      <c r="AN8" s="312">
        <v>409946.86980140593</v>
      </c>
      <c r="AO8" s="312">
        <v>9272.1644509936268</v>
      </c>
      <c r="AP8" s="312">
        <v>22608.945160671199</v>
      </c>
      <c r="AQ8" s="312">
        <v>412598.51823349838</v>
      </c>
      <c r="AR8" s="312">
        <v>9328.4172721153609</v>
      </c>
      <c r="AS8" s="312">
        <v>22599.275492828856</v>
      </c>
      <c r="AT8" s="312">
        <v>415265.36170004465</v>
      </c>
      <c r="AU8" s="312">
        <v>9384.6963116885308</v>
      </c>
      <c r="AV8" s="312">
        <v>22595.117922445588</v>
      </c>
      <c r="AW8" s="312">
        <v>417727.78661623196</v>
      </c>
      <c r="AX8" s="312">
        <v>9438.608598075949</v>
      </c>
      <c r="AY8" s="312">
        <v>22502.669961576492</v>
      </c>
      <c r="AZ8" s="312">
        <v>421967.00111856288</v>
      </c>
      <c r="BA8" s="312">
        <v>9495.3841608471994</v>
      </c>
      <c r="BB8" s="312">
        <v>22408.881442316106</v>
      </c>
      <c r="BC8" s="312">
        <v>426257.22617476655</v>
      </c>
      <c r="BD8" s="312">
        <v>9551.9476452808649</v>
      </c>
      <c r="BE8" s="312">
        <v>22313.7947274945</v>
      </c>
      <c r="BF8" s="312">
        <v>430599.07882911118</v>
      </c>
      <c r="BG8" s="312">
        <v>9608.2994548410097</v>
      </c>
      <c r="BH8" s="312">
        <v>22217.575239717993</v>
      </c>
      <c r="BI8" s="312">
        <v>434992.63443852047</v>
      </c>
      <c r="BJ8" s="312">
        <v>9664.481584360974</v>
      </c>
      <c r="BK8" s="312">
        <v>22251.006582512615</v>
      </c>
      <c r="BL8" s="312">
        <v>438094.86021136318</v>
      </c>
      <c r="BM8" s="312">
        <v>9748.0516183279851</v>
      </c>
      <c r="BN8" s="312">
        <v>22159.910235312422</v>
      </c>
      <c r="BO8" s="312">
        <v>442545.66715882387</v>
      </c>
      <c r="BP8" s="312">
        <v>9806.7722592659848</v>
      </c>
      <c r="BQ8" s="312">
        <v>22067.995252958979</v>
      </c>
      <c r="BR8" s="312">
        <v>447047.86301748961</v>
      </c>
      <c r="BS8" s="312">
        <v>9865.4501189154162</v>
      </c>
      <c r="BT8" s="312">
        <v>21975.310267688259</v>
      </c>
      <c r="BU8" s="312">
        <v>451601.9649045316</v>
      </c>
      <c r="BV8" s="312">
        <v>9924.0932962747465</v>
      </c>
      <c r="BW8" s="312">
        <v>21881.635342790494</v>
      </c>
      <c r="BX8" s="312">
        <v>456209.75912807882</v>
      </c>
      <c r="BY8" s="312">
        <v>9982.6155890629088</v>
      </c>
      <c r="BZ8" s="312">
        <v>21787.041389801616</v>
      </c>
      <c r="CA8" s="312">
        <v>460818.36611648399</v>
      </c>
      <c r="CB8" s="312">
        <v>10039.868815760592</v>
      </c>
      <c r="CC8" s="312">
        <v>21708.151597261229</v>
      </c>
      <c r="CD8" s="312">
        <v>466175.20190361113</v>
      </c>
      <c r="CE8" s="312">
        <v>10119.801953807451</v>
      </c>
      <c r="CF8" s="312">
        <v>21628.645443711372</v>
      </c>
      <c r="CG8" s="312">
        <v>471603.72905744449</v>
      </c>
      <c r="CH8" s="312">
        <v>10200.14984571559</v>
      </c>
      <c r="CI8" s="312">
        <v>21548.594840667327</v>
      </c>
      <c r="CJ8" s="312">
        <v>477104.78210976889</v>
      </c>
      <c r="CK8" s="312">
        <v>10280.937646228276</v>
      </c>
      <c r="CL8" s="312">
        <v>21470.837331260107</v>
      </c>
      <c r="CM8" s="312">
        <v>482664.79542366066</v>
      </c>
      <c r="CN8" s="312">
        <v>10363.217308067356</v>
      </c>
      <c r="CO8" s="312">
        <v>21395.325078885948</v>
      </c>
      <c r="CP8" s="312">
        <v>488209.41183514462</v>
      </c>
      <c r="CQ8" s="340">
        <v>10445.399072784629</v>
      </c>
    </row>
    <row r="9" spans="1:95" x14ac:dyDescent="0.35">
      <c r="A9" s="9" t="s">
        <v>7</v>
      </c>
      <c r="B9" s="94" t="s">
        <v>377</v>
      </c>
      <c r="C9" s="336">
        <v>13678.170650378019</v>
      </c>
      <c r="D9" s="197">
        <v>347230.18425866496</v>
      </c>
      <c r="E9" s="197">
        <v>4749.473715252223</v>
      </c>
      <c r="F9" s="314">
        <v>13574.500392836957</v>
      </c>
      <c r="G9" s="200">
        <v>350702.48610125162</v>
      </c>
      <c r="H9" s="197">
        <v>4760.6110353503382</v>
      </c>
      <c r="I9" s="314">
        <v>13452.844206001046</v>
      </c>
      <c r="J9" s="200">
        <v>283532.18268266995</v>
      </c>
      <c r="K9" s="197">
        <v>3814.3142810173863</v>
      </c>
      <c r="L9" s="314">
        <v>13325.978986078448</v>
      </c>
      <c r="M9" s="200">
        <v>286367.50450949668</v>
      </c>
      <c r="N9" s="197">
        <v>3816.1273473892779</v>
      </c>
      <c r="O9" s="314">
        <v>13197.640097707101</v>
      </c>
      <c r="P9" s="200">
        <v>289231.17955459165</v>
      </c>
      <c r="Q9" s="197">
        <v>3817.1690127968009</v>
      </c>
      <c r="R9" s="314">
        <v>12739.476595492673</v>
      </c>
      <c r="S9" s="200">
        <v>292123.49135013757</v>
      </c>
      <c r="T9" s="197">
        <v>3721.5003810486842</v>
      </c>
      <c r="U9" s="314">
        <v>12659.30736228527</v>
      </c>
      <c r="V9" s="200">
        <v>295044.72626363894</v>
      </c>
      <c r="W9" s="197">
        <v>3735.0618753927265</v>
      </c>
      <c r="X9" s="314">
        <v>12789.334358945083</v>
      </c>
      <c r="Y9" s="200">
        <v>297995.17352627532</v>
      </c>
      <c r="Z9" s="197">
        <v>3811.1599115793952</v>
      </c>
      <c r="AA9" s="314">
        <v>12269.088641626277</v>
      </c>
      <c r="AB9" s="200">
        <v>300975.12526153808</v>
      </c>
      <c r="AC9" s="197">
        <v>3692.690490758383</v>
      </c>
      <c r="AD9" s="314">
        <v>11747.688481805937</v>
      </c>
      <c r="AE9" s="200">
        <v>303984.87651415344</v>
      </c>
      <c r="AF9" s="197">
        <v>3571.1196324685206</v>
      </c>
      <c r="AG9" s="314">
        <v>12485.921105629122</v>
      </c>
      <c r="AH9" s="200">
        <v>307024.725279295</v>
      </c>
      <c r="AI9" s="197">
        <v>3833.4864973147323</v>
      </c>
      <c r="AJ9" s="314">
        <v>12388.935573881434</v>
      </c>
      <c r="AK9" s="200">
        <v>310094.97253208794</v>
      </c>
      <c r="AL9" s="197">
        <v>3841.7466364845704</v>
      </c>
      <c r="AM9" s="314">
        <v>12290.926299849962</v>
      </c>
      <c r="AN9" s="200">
        <v>313195.92225740879</v>
      </c>
      <c r="AO9" s="197">
        <v>3849.4679978793497</v>
      </c>
      <c r="AP9" s="314">
        <v>12192.025672614034</v>
      </c>
      <c r="AQ9" s="200">
        <v>316327.88147998287</v>
      </c>
      <c r="AR9" s="197">
        <v>3856.6776519675609</v>
      </c>
      <c r="AS9" s="314">
        <v>12092.235065076264</v>
      </c>
      <c r="AT9" s="200">
        <v>319491.16029478272</v>
      </c>
      <c r="AU9" s="197">
        <v>3863.3622114984728</v>
      </c>
      <c r="AV9" s="314">
        <v>11981.055858979433</v>
      </c>
      <c r="AW9" s="200">
        <v>322686.07189773052</v>
      </c>
      <c r="AX9" s="197">
        <v>3866.1198523213629</v>
      </c>
      <c r="AY9" s="314">
        <v>11868.425937787171</v>
      </c>
      <c r="AZ9" s="200">
        <v>325912.93261670781</v>
      </c>
      <c r="BA9" s="197">
        <v>3868.0735029284178</v>
      </c>
      <c r="BB9" s="314">
        <v>11754.235217882764</v>
      </c>
      <c r="BC9" s="200">
        <v>329172.06194287492</v>
      </c>
      <c r="BD9" s="197">
        <v>3869.1658432320269</v>
      </c>
      <c r="BE9" s="314">
        <v>11638.532537404008</v>
      </c>
      <c r="BF9" s="200">
        <v>332463.78256230365</v>
      </c>
      <c r="BG9" s="197">
        <v>3869.3905508597823</v>
      </c>
      <c r="BH9" s="314">
        <v>11521.489529630479</v>
      </c>
      <c r="BI9" s="200">
        <v>335788.42038792669</v>
      </c>
      <c r="BJ9" s="197">
        <v>3868.7827696706549</v>
      </c>
      <c r="BK9" s="314">
        <v>11383.157659461549</v>
      </c>
      <c r="BL9" s="200">
        <v>339146.30459180597</v>
      </c>
      <c r="BM9" s="197">
        <v>3860.5558547922956</v>
      </c>
      <c r="BN9" s="314">
        <v>11259.240309506811</v>
      </c>
      <c r="BO9" s="200">
        <v>342537.76763772406</v>
      </c>
      <c r="BP9" s="197">
        <v>3856.71504091514</v>
      </c>
      <c r="BQ9" s="314">
        <v>11134.313917900703</v>
      </c>
      <c r="BR9" s="200">
        <v>345963.1453141013</v>
      </c>
      <c r="BS9" s="197">
        <v>3852.0622639515013</v>
      </c>
      <c r="BT9" s="314">
        <v>11008.432370595696</v>
      </c>
      <c r="BU9" s="200">
        <v>349422.77676724229</v>
      </c>
      <c r="BV9" s="197">
        <v>3846.5970067879439</v>
      </c>
      <c r="BW9" s="314">
        <v>10881.380768763835</v>
      </c>
      <c r="BX9" s="200">
        <v>352917.00453491474</v>
      </c>
      <c r="BY9" s="197">
        <v>3840.2243061159602</v>
      </c>
      <c r="BZ9" s="314">
        <v>10743.234854608689</v>
      </c>
      <c r="CA9" s="200">
        <v>356446.17458026391</v>
      </c>
      <c r="CB9" s="197">
        <v>3829.3849665426251</v>
      </c>
      <c r="CC9" s="314">
        <v>10632.42244839902</v>
      </c>
      <c r="CD9" s="200">
        <v>360010.63632606657</v>
      </c>
      <c r="CE9" s="197">
        <v>3827.7851713356858</v>
      </c>
      <c r="CF9" s="314">
        <v>10520.827469412194</v>
      </c>
      <c r="CG9" s="200">
        <v>363610.74268932722</v>
      </c>
      <c r="CH9" s="197">
        <v>3825.4858898592429</v>
      </c>
      <c r="CI9" s="314">
        <v>10408.526086531778</v>
      </c>
      <c r="CJ9" s="200">
        <v>367246.85011622048</v>
      </c>
      <c r="CK9" s="197">
        <v>3822.4984196313067</v>
      </c>
      <c r="CL9" s="314">
        <v>10298.35992421178</v>
      </c>
      <c r="CM9" s="200">
        <v>370919.31861738267</v>
      </c>
      <c r="CN9" s="197">
        <v>3819.8606459651937</v>
      </c>
      <c r="CO9" s="314">
        <v>10185.285058154948</v>
      </c>
      <c r="CP9" s="200">
        <v>374628.51180355652</v>
      </c>
      <c r="CQ9" s="341">
        <v>3815.698183631589</v>
      </c>
    </row>
    <row r="10" spans="1:95" x14ac:dyDescent="0.35">
      <c r="A10" s="9" t="s">
        <v>8</v>
      </c>
      <c r="B10" s="10" t="s">
        <v>91</v>
      </c>
      <c r="C10" s="336">
        <v>175.396791411072</v>
      </c>
      <c r="D10" s="197">
        <v>261123.34184633999</v>
      </c>
      <c r="E10" s="197">
        <v>45.800196322384544</v>
      </c>
      <c r="F10" s="314">
        <v>171.88885558285057</v>
      </c>
      <c r="G10" s="200">
        <v>263734.57526480337</v>
      </c>
      <c r="H10" s="197">
        <v>45.333034319896221</v>
      </c>
      <c r="I10" s="314">
        <v>168.45107847119357</v>
      </c>
      <c r="J10" s="200">
        <v>261123.34184633999</v>
      </c>
      <c r="K10" s="197">
        <v>43.986508548018122</v>
      </c>
      <c r="L10" s="314">
        <v>165.0820569017697</v>
      </c>
      <c r="M10" s="200">
        <v>263734.57526480337</v>
      </c>
      <c r="N10" s="197">
        <v>43.537846160828337</v>
      </c>
      <c r="O10" s="314">
        <v>161.78041576373431</v>
      </c>
      <c r="P10" s="200">
        <v>266371.92101745139</v>
      </c>
      <c r="Q10" s="197">
        <v>43.093760129987878</v>
      </c>
      <c r="R10" s="314">
        <v>155.30919913318493</v>
      </c>
      <c r="S10" s="200">
        <v>269035.6402276259</v>
      </c>
      <c r="T10" s="197">
        <v>41.783709822036251</v>
      </c>
      <c r="U10" s="314">
        <v>149.09683116785754</v>
      </c>
      <c r="V10" s="200">
        <v>271725.99662990216</v>
      </c>
      <c r="W10" s="197">
        <v>40.513485043446344</v>
      </c>
      <c r="X10" s="314">
        <v>143.13295792114323</v>
      </c>
      <c r="Y10" s="200">
        <v>274443.25659620116</v>
      </c>
      <c r="Z10" s="197">
        <v>39.281875098125575</v>
      </c>
      <c r="AA10" s="314">
        <v>137.40763960429751</v>
      </c>
      <c r="AB10" s="200">
        <v>277187.68916216318</v>
      </c>
      <c r="AC10" s="197">
        <v>38.087706095142565</v>
      </c>
      <c r="AD10" s="314">
        <v>131.91133402012562</v>
      </c>
      <c r="AE10" s="200">
        <v>279959.5660537848</v>
      </c>
      <c r="AF10" s="197">
        <v>36.929839829850224</v>
      </c>
      <c r="AG10" s="314">
        <v>126.6348806593206</v>
      </c>
      <c r="AH10" s="200">
        <v>282759.16171432263</v>
      </c>
      <c r="AI10" s="197">
        <v>35.807172699022786</v>
      </c>
      <c r="AJ10" s="314">
        <v>121.56948543294777</v>
      </c>
      <c r="AK10" s="200">
        <v>285586.75333146588</v>
      </c>
      <c r="AL10" s="197">
        <v>34.71863464897249</v>
      </c>
      <c r="AM10" s="314">
        <v>116.70670601562986</v>
      </c>
      <c r="AN10" s="200">
        <v>288442.62086478056</v>
      </c>
      <c r="AO10" s="197">
        <v>33.663188155643731</v>
      </c>
      <c r="AP10" s="314">
        <v>112.03843777500467</v>
      </c>
      <c r="AQ10" s="200">
        <v>291327.04707342834</v>
      </c>
      <c r="AR10" s="197">
        <v>32.639827235712154</v>
      </c>
      <c r="AS10" s="314">
        <v>107.55690026400448</v>
      </c>
      <c r="AT10" s="200">
        <v>294240.31754416262</v>
      </c>
      <c r="AU10" s="197">
        <v>31.647576487746505</v>
      </c>
      <c r="AV10" s="314">
        <v>103.25462425344431</v>
      </c>
      <c r="AW10" s="200">
        <v>297182.72071960423</v>
      </c>
      <c r="AX10" s="197">
        <v>30.685490162519013</v>
      </c>
      <c r="AY10" s="314">
        <v>99.124439283306529</v>
      </c>
      <c r="AZ10" s="200">
        <v>300154.54792680027</v>
      </c>
      <c r="BA10" s="197">
        <v>29.752651261578432</v>
      </c>
      <c r="BB10" s="314">
        <v>95.159461711974274</v>
      </c>
      <c r="BC10" s="200">
        <v>303156.09340606828</v>
      </c>
      <c r="BD10" s="197">
        <v>28.848170663226451</v>
      </c>
      <c r="BE10" s="314">
        <v>91.353083243495306</v>
      </c>
      <c r="BF10" s="200">
        <v>306187.65434012894</v>
      </c>
      <c r="BG10" s="197">
        <v>27.971186275064365</v>
      </c>
      <c r="BH10" s="314">
        <v>87.698959913755488</v>
      </c>
      <c r="BI10" s="200">
        <v>309249.53088353021</v>
      </c>
      <c r="BJ10" s="197">
        <v>27.120862212302406</v>
      </c>
      <c r="BK10" s="314">
        <v>84.191001517205265</v>
      </c>
      <c r="BL10" s="200">
        <v>312342.02619236551</v>
      </c>
      <c r="BM10" s="197">
        <v>26.296388001048413</v>
      </c>
      <c r="BN10" s="314">
        <v>80.823361456517048</v>
      </c>
      <c r="BO10" s="200">
        <v>315465.44645428914</v>
      </c>
      <c r="BP10" s="197">
        <v>25.496977805816535</v>
      </c>
      <c r="BQ10" s="314">
        <v>77.590426998256362</v>
      </c>
      <c r="BR10" s="200">
        <v>318620.100918832</v>
      </c>
      <c r="BS10" s="197">
        <v>24.721869680519706</v>
      </c>
      <c r="BT10" s="314">
        <v>74.486809918326102</v>
      </c>
      <c r="BU10" s="200">
        <v>321806.30192802032</v>
      </c>
      <c r="BV10" s="197">
        <v>23.970324842231907</v>
      </c>
      <c r="BW10" s="314">
        <v>71.507337521593058</v>
      </c>
      <c r="BX10" s="200">
        <v>325024.36494730052</v>
      </c>
      <c r="BY10" s="197">
        <v>23.241626967028058</v>
      </c>
      <c r="BZ10" s="314">
        <v>68.647044020729339</v>
      </c>
      <c r="CA10" s="200">
        <v>328274.60859677353</v>
      </c>
      <c r="CB10" s="197">
        <v>22.535081507230405</v>
      </c>
      <c r="CC10" s="314">
        <v>65.901162259900161</v>
      </c>
      <c r="CD10" s="200">
        <v>331557.35468274128</v>
      </c>
      <c r="CE10" s="197">
        <v>21.850015029410599</v>
      </c>
      <c r="CF10" s="314">
        <v>63.265115769504156</v>
      </c>
      <c r="CG10" s="200">
        <v>334872.9282295687</v>
      </c>
      <c r="CH10" s="197">
        <v>21.185774572516518</v>
      </c>
      <c r="CI10" s="314">
        <v>60.734511138723988</v>
      </c>
      <c r="CJ10" s="200">
        <v>338221.65751186438</v>
      </c>
      <c r="CK10" s="197">
        <v>20.541727025512017</v>
      </c>
      <c r="CL10" s="314">
        <v>58.305130693175023</v>
      </c>
      <c r="CM10" s="200">
        <v>341603.87408698304</v>
      </c>
      <c r="CN10" s="197">
        <v>19.91725852393645</v>
      </c>
      <c r="CO10" s="314">
        <v>55.972925465448021</v>
      </c>
      <c r="CP10" s="200">
        <v>345019.91282785288</v>
      </c>
      <c r="CQ10" s="341">
        <v>19.311773864808782</v>
      </c>
    </row>
    <row r="11" spans="1:95" x14ac:dyDescent="0.35">
      <c r="A11" s="9" t="s">
        <v>9</v>
      </c>
      <c r="B11" s="10" t="s">
        <v>378</v>
      </c>
      <c r="C11" s="336">
        <v>6093.1395300839295</v>
      </c>
      <c r="D11" s="197">
        <v>1126139.5528567452</v>
      </c>
      <c r="E11" s="197">
        <v>6861.7254259024749</v>
      </c>
      <c r="F11" s="314">
        <v>6151.6050205152942</v>
      </c>
      <c r="G11" s="200">
        <v>1137400.9483853127</v>
      </c>
      <c r="H11" s="197">
        <v>6996.8413844259467</v>
      </c>
      <c r="I11" s="314">
        <v>6211.825211523822</v>
      </c>
      <c r="J11" s="200">
        <v>938449.62738062127</v>
      </c>
      <c r="K11" s="197">
        <v>5829.4850551080799</v>
      </c>
      <c r="L11" s="314">
        <v>6273.8262605403315</v>
      </c>
      <c r="M11" s="200">
        <v>947834.12365442747</v>
      </c>
      <c r="N11" s="197">
        <v>5946.5466156193788</v>
      </c>
      <c r="O11" s="314">
        <v>6235.944274532605</v>
      </c>
      <c r="P11" s="200">
        <v>957312.46489097178</v>
      </c>
      <c r="Q11" s="197">
        <v>5969.7471843755511</v>
      </c>
      <c r="R11" s="314">
        <v>6194.2077489696776</v>
      </c>
      <c r="S11" s="200">
        <v>966885.58953988156</v>
      </c>
      <c r="T11" s="197">
        <v>5989.0902110950501</v>
      </c>
      <c r="U11" s="314">
        <v>6172.9768132560966</v>
      </c>
      <c r="V11" s="200">
        <v>976554.44543528033</v>
      </c>
      <c r="W11" s="197">
        <v>6028.2479485541517</v>
      </c>
      <c r="X11" s="314">
        <v>5910.2395970916841</v>
      </c>
      <c r="Y11" s="200">
        <v>986319.98988963314</v>
      </c>
      <c r="Z11" s="197">
        <v>5829.3874596487785</v>
      </c>
      <c r="AA11" s="314">
        <v>5889.1162304721583</v>
      </c>
      <c r="AB11" s="200">
        <v>996183.18978852953</v>
      </c>
      <c r="AC11" s="197">
        <v>5866.6385915071551</v>
      </c>
      <c r="AD11" s="314">
        <v>5868.0468436897345</v>
      </c>
      <c r="AE11" s="200">
        <v>1006145.0216864148</v>
      </c>
      <c r="AF11" s="197">
        <v>5904.1061188011063</v>
      </c>
      <c r="AG11" s="314">
        <v>5287.2315673337325</v>
      </c>
      <c r="AH11" s="200">
        <v>1016206.471903279</v>
      </c>
      <c r="AI11" s="197">
        <v>5372.9189371758566</v>
      </c>
      <c r="AJ11" s="314">
        <v>5283.4705322911941</v>
      </c>
      <c r="AK11" s="200">
        <v>1026368.5366223118</v>
      </c>
      <c r="AL11" s="197">
        <v>5422.7879185148204</v>
      </c>
      <c r="AM11" s="314">
        <v>5279.7638697474858</v>
      </c>
      <c r="AN11" s="200">
        <v>1036632.2219885349</v>
      </c>
      <c r="AO11" s="197">
        <v>5473.1733518711217</v>
      </c>
      <c r="AP11" s="314">
        <v>5276.1117111869189</v>
      </c>
      <c r="AQ11" s="200">
        <v>1046998.5442084202</v>
      </c>
      <c r="AR11" s="197">
        <v>5524.081280693701</v>
      </c>
      <c r="AS11" s="314">
        <v>5272.5141883933502</v>
      </c>
      <c r="AT11" s="200">
        <v>1057468.5296505045</v>
      </c>
      <c r="AU11" s="197">
        <v>5575.517826361739</v>
      </c>
      <c r="AV11" s="314">
        <v>5266.5177454508103</v>
      </c>
      <c r="AW11" s="200">
        <v>1068043.2149470095</v>
      </c>
      <c r="AX11" s="197">
        <v>5624.8685444267594</v>
      </c>
      <c r="AY11" s="314">
        <v>5266.8298907441131</v>
      </c>
      <c r="AZ11" s="200">
        <v>1078723.6470964795</v>
      </c>
      <c r="BA11" s="197">
        <v>5681.4539483802428</v>
      </c>
      <c r="BB11" s="314">
        <v>5267.1970689594673</v>
      </c>
      <c r="BC11" s="200">
        <v>1089510.8835674443</v>
      </c>
      <c r="BD11" s="197">
        <v>5738.6685325258813</v>
      </c>
      <c r="BE11" s="314">
        <v>5267.6194130850963</v>
      </c>
      <c r="BF11" s="200">
        <v>1100405.9924031186</v>
      </c>
      <c r="BG11" s="197">
        <v>5796.5199678578383</v>
      </c>
      <c r="BH11" s="314">
        <v>5268.0970564118588</v>
      </c>
      <c r="BI11" s="200">
        <v>1111410.0523271498</v>
      </c>
      <c r="BJ11" s="197">
        <v>5855.0160251312072</v>
      </c>
      <c r="BK11" s="314">
        <v>5268.6301325338654</v>
      </c>
      <c r="BL11" s="200">
        <v>1122524.1528504214</v>
      </c>
      <c r="BM11" s="197">
        <v>5914.1645762047801</v>
      </c>
      <c r="BN11" s="314">
        <v>5272.8187753490956</v>
      </c>
      <c r="BO11" s="200">
        <v>1133749.3943789257</v>
      </c>
      <c r="BP11" s="197">
        <v>5978.0550932218657</v>
      </c>
      <c r="BQ11" s="314">
        <v>5277.0631190600234</v>
      </c>
      <c r="BR11" s="200">
        <v>1145086.8883227149</v>
      </c>
      <c r="BS11" s="197">
        <v>6042.6957864870028</v>
      </c>
      <c r="BT11" s="314">
        <v>5281.3632981742403</v>
      </c>
      <c r="BU11" s="200">
        <v>1156537.7572059422</v>
      </c>
      <c r="BV11" s="197">
        <v>6108.0960638602137</v>
      </c>
      <c r="BW11" s="314">
        <v>5285.7194475050701</v>
      </c>
      <c r="BX11" s="200">
        <v>1168103.1347780016</v>
      </c>
      <c r="BY11" s="197">
        <v>6174.2654561877198</v>
      </c>
      <c r="BZ11" s="314">
        <v>5290.1317021722016</v>
      </c>
      <c r="CA11" s="200">
        <v>1179784.1661257816</v>
      </c>
      <c r="CB11" s="197">
        <v>6241.2136189427929</v>
      </c>
      <c r="CC11" s="314">
        <v>5307.2001976023084</v>
      </c>
      <c r="CD11" s="200">
        <v>1191582.0077870395</v>
      </c>
      <c r="CE11" s="197">
        <v>6323.9642671867314</v>
      </c>
      <c r="CF11" s="314">
        <v>5324.3250695296765</v>
      </c>
      <c r="CG11" s="200">
        <v>1203497.82786491</v>
      </c>
      <c r="CH11" s="197">
        <v>6407.8136560256517</v>
      </c>
      <c r="CI11" s="314">
        <v>5341.5064539968289</v>
      </c>
      <c r="CJ11" s="200">
        <v>1215532.806143559</v>
      </c>
      <c r="CK11" s="197">
        <v>6492.7763290606963</v>
      </c>
      <c r="CL11" s="314">
        <v>5358.7444873551585</v>
      </c>
      <c r="CM11" s="200">
        <v>1227688.1342049947</v>
      </c>
      <c r="CN11" s="197">
        <v>6578.8670213623554</v>
      </c>
      <c r="CO11" s="314">
        <v>5375.2393062655519</v>
      </c>
      <c r="CP11" s="200">
        <v>1239965.0155470446</v>
      </c>
      <c r="CQ11" s="341">
        <v>6665.1086899626507</v>
      </c>
    </row>
    <row r="12" spans="1:95" x14ac:dyDescent="0.35">
      <c r="A12" s="9" t="s">
        <v>10</v>
      </c>
      <c r="B12" s="10" t="s">
        <v>379</v>
      </c>
      <c r="C12" s="336">
        <v>130.72199999999998</v>
      </c>
      <c r="D12" s="197">
        <v>191073.62710817999</v>
      </c>
      <c r="E12" s="197">
        <v>24.977526682835499</v>
      </c>
      <c r="F12" s="314">
        <v>183.56261239520956</v>
      </c>
      <c r="G12" s="200">
        <v>192984.36337926181</v>
      </c>
      <c r="H12" s="197">
        <v>35.424713893323705</v>
      </c>
      <c r="I12" s="314">
        <v>247.68122479041912</v>
      </c>
      <c r="J12" s="200">
        <v>191073.62710817999</v>
      </c>
      <c r="K12" s="197">
        <v>47.325349987301848</v>
      </c>
      <c r="L12" s="314">
        <v>300.52183718562873</v>
      </c>
      <c r="M12" s="200">
        <v>192984.36337926181</v>
      </c>
      <c r="N12" s="197">
        <v>57.996015430834724</v>
      </c>
      <c r="O12" s="314">
        <v>353.3624495808383</v>
      </c>
      <c r="P12" s="200">
        <v>194914.20701305443</v>
      </c>
      <c r="Q12" s="197">
        <v>68.875361648239519</v>
      </c>
      <c r="R12" s="314">
        <v>926.15306197604775</v>
      </c>
      <c r="S12" s="200">
        <v>196863.34908318496</v>
      </c>
      <c r="T12" s="197">
        <v>182.32559354425132</v>
      </c>
      <c r="U12" s="314">
        <v>926.15306197604775</v>
      </c>
      <c r="V12" s="200">
        <v>198831.98257401682</v>
      </c>
      <c r="W12" s="197">
        <v>184.14884947969384</v>
      </c>
      <c r="X12" s="314">
        <v>926.15306197604775</v>
      </c>
      <c r="Y12" s="200">
        <v>200820.302399757</v>
      </c>
      <c r="Z12" s="197">
        <v>185.99033797449079</v>
      </c>
      <c r="AA12" s="314">
        <v>926.15306197604775</v>
      </c>
      <c r="AB12" s="200">
        <v>202828.50542375457</v>
      </c>
      <c r="AC12" s="197">
        <v>187.85024135423572</v>
      </c>
      <c r="AD12" s="314">
        <v>926.15306197604775</v>
      </c>
      <c r="AE12" s="200">
        <v>204856.79047799212</v>
      </c>
      <c r="AF12" s="197">
        <v>189.72874376777807</v>
      </c>
      <c r="AG12" s="314">
        <v>1011.3530270952381</v>
      </c>
      <c r="AH12" s="200">
        <v>206905.35838277204</v>
      </c>
      <c r="AI12" s="197">
        <v>209.2543605226416</v>
      </c>
      <c r="AJ12" s="314">
        <v>1011.3530270952381</v>
      </c>
      <c r="AK12" s="200">
        <v>208974.41196659976</v>
      </c>
      <c r="AL12" s="197">
        <v>211.34690412786799</v>
      </c>
      <c r="AM12" s="314">
        <v>1011.3530270952381</v>
      </c>
      <c r="AN12" s="200">
        <v>211064.15608626575</v>
      </c>
      <c r="AO12" s="197">
        <v>213.46037316914669</v>
      </c>
      <c r="AP12" s="314">
        <v>1011.3530270952381</v>
      </c>
      <c r="AQ12" s="200">
        <v>213174.79764712841</v>
      </c>
      <c r="AR12" s="197">
        <v>215.59497690083813</v>
      </c>
      <c r="AS12" s="314">
        <v>1011.3530270952381</v>
      </c>
      <c r="AT12" s="200">
        <v>215306.5456235997</v>
      </c>
      <c r="AU12" s="197">
        <v>217.75092666984654</v>
      </c>
      <c r="AV12" s="314">
        <v>1028.0196937619048</v>
      </c>
      <c r="AW12" s="200">
        <v>217459.61107983568</v>
      </c>
      <c r="AX12" s="197">
        <v>223.55276278787559</v>
      </c>
      <c r="AY12" s="314">
        <v>1028.0196937619048</v>
      </c>
      <c r="AZ12" s="200">
        <v>219634.20719063404</v>
      </c>
      <c r="BA12" s="197">
        <v>225.78829041575435</v>
      </c>
      <c r="BB12" s="314">
        <v>1028.0196937619048</v>
      </c>
      <c r="BC12" s="200">
        <v>221830.54926254039</v>
      </c>
      <c r="BD12" s="197">
        <v>228.0461733199119</v>
      </c>
      <c r="BE12" s="314">
        <v>1028.0196937619048</v>
      </c>
      <c r="BF12" s="200">
        <v>224048.85475516578</v>
      </c>
      <c r="BG12" s="197">
        <v>230.326635053111</v>
      </c>
      <c r="BH12" s="314">
        <v>1028.0196937619048</v>
      </c>
      <c r="BI12" s="200">
        <v>226289.34330271743</v>
      </c>
      <c r="BJ12" s="197">
        <v>232.62990140364212</v>
      </c>
      <c r="BK12" s="314">
        <v>1178.257789</v>
      </c>
      <c r="BL12" s="200">
        <v>228552.23673574461</v>
      </c>
      <c r="BM12" s="197">
        <v>269.29345312726304</v>
      </c>
      <c r="BN12" s="314">
        <v>1178.257789</v>
      </c>
      <c r="BO12" s="200">
        <v>230837.75910310206</v>
      </c>
      <c r="BP12" s="197">
        <v>271.98638765853565</v>
      </c>
      <c r="BQ12" s="314">
        <v>1178.257789</v>
      </c>
      <c r="BR12" s="200">
        <v>233146.13669413308</v>
      </c>
      <c r="BS12" s="197">
        <v>274.706251535121</v>
      </c>
      <c r="BT12" s="314">
        <v>1178.257789</v>
      </c>
      <c r="BU12" s="200">
        <v>235477.59806107442</v>
      </c>
      <c r="BV12" s="197">
        <v>277.45331405047222</v>
      </c>
      <c r="BW12" s="314">
        <v>1178.257789</v>
      </c>
      <c r="BX12" s="200">
        <v>237832.37404168517</v>
      </c>
      <c r="BY12" s="197">
        <v>280.227847190977</v>
      </c>
      <c r="BZ12" s="314">
        <v>1188.257789</v>
      </c>
      <c r="CA12" s="200">
        <v>240210.69778210201</v>
      </c>
      <c r="CB12" s="197">
        <v>285.43223264070775</v>
      </c>
      <c r="CC12" s="314">
        <v>1188.257789</v>
      </c>
      <c r="CD12" s="200">
        <v>242612.80475992305</v>
      </c>
      <c r="CE12" s="197">
        <v>288.28655496711485</v>
      </c>
      <c r="CF12" s="314">
        <v>1188.257789</v>
      </c>
      <c r="CG12" s="200">
        <v>245038.93280752227</v>
      </c>
      <c r="CH12" s="197">
        <v>291.16942051678598</v>
      </c>
      <c r="CI12" s="314">
        <v>1188.257789</v>
      </c>
      <c r="CJ12" s="200">
        <v>247489.3221355975</v>
      </c>
      <c r="CK12" s="197">
        <v>294.0811147219539</v>
      </c>
      <c r="CL12" s="314">
        <v>1188.257789</v>
      </c>
      <c r="CM12" s="200">
        <v>249964.21535695347</v>
      </c>
      <c r="CN12" s="197">
        <v>297.0219258691734</v>
      </c>
      <c r="CO12" s="314">
        <v>1193.257789</v>
      </c>
      <c r="CP12" s="200">
        <v>252463.857510523</v>
      </c>
      <c r="CQ12" s="341">
        <v>301.25446441541771</v>
      </c>
    </row>
    <row r="13" spans="1:95" x14ac:dyDescent="0.35">
      <c r="A13" s="9" t="s">
        <v>12</v>
      </c>
      <c r="B13" s="10" t="s">
        <v>380</v>
      </c>
      <c r="C13" s="336">
        <v>3.3076000000000003</v>
      </c>
      <c r="D13" s="197">
        <v>0</v>
      </c>
      <c r="E13" s="197">
        <v>0</v>
      </c>
      <c r="F13" s="314">
        <v>3.3076000000000003</v>
      </c>
      <c r="G13" s="200">
        <v>0</v>
      </c>
      <c r="H13" s="197">
        <v>0</v>
      </c>
      <c r="I13" s="314">
        <v>3.3076000000000003</v>
      </c>
      <c r="J13" s="200">
        <v>0</v>
      </c>
      <c r="K13" s="197">
        <v>0</v>
      </c>
      <c r="L13" s="314">
        <v>3.3076000000000003</v>
      </c>
      <c r="M13" s="200">
        <v>0</v>
      </c>
      <c r="N13" s="197">
        <v>0</v>
      </c>
      <c r="O13" s="314">
        <v>3.3076000000000003</v>
      </c>
      <c r="P13" s="200">
        <v>0</v>
      </c>
      <c r="Q13" s="197">
        <v>0</v>
      </c>
      <c r="R13" s="314">
        <v>3.5076000000000001</v>
      </c>
      <c r="S13" s="200">
        <v>0</v>
      </c>
      <c r="T13" s="197">
        <v>0</v>
      </c>
      <c r="U13" s="314">
        <v>3.5076000000000001</v>
      </c>
      <c r="V13" s="200">
        <v>0</v>
      </c>
      <c r="W13" s="197">
        <v>0</v>
      </c>
      <c r="X13" s="314">
        <v>3.5076000000000001</v>
      </c>
      <c r="Y13" s="200">
        <v>0</v>
      </c>
      <c r="Z13" s="197">
        <v>0</v>
      </c>
      <c r="AA13" s="314">
        <v>3.5076000000000001</v>
      </c>
      <c r="AB13" s="200">
        <v>0</v>
      </c>
      <c r="AC13" s="197">
        <v>0</v>
      </c>
      <c r="AD13" s="314">
        <v>3.5076000000000001</v>
      </c>
      <c r="AE13" s="200">
        <v>0</v>
      </c>
      <c r="AF13" s="197">
        <v>0</v>
      </c>
      <c r="AG13" s="314">
        <v>3.8076000000000003</v>
      </c>
      <c r="AH13" s="200">
        <v>0</v>
      </c>
      <c r="AI13" s="197">
        <v>0</v>
      </c>
      <c r="AJ13" s="314">
        <v>3.8076000000000003</v>
      </c>
      <c r="AK13" s="200">
        <v>0</v>
      </c>
      <c r="AL13" s="197">
        <v>0</v>
      </c>
      <c r="AM13" s="314">
        <v>3.8076000000000003</v>
      </c>
      <c r="AN13" s="200">
        <v>0</v>
      </c>
      <c r="AO13" s="197">
        <v>0</v>
      </c>
      <c r="AP13" s="314">
        <v>3.8076000000000003</v>
      </c>
      <c r="AQ13" s="200">
        <v>0</v>
      </c>
      <c r="AR13" s="197">
        <v>0</v>
      </c>
      <c r="AS13" s="314">
        <v>3.8076000000000003</v>
      </c>
      <c r="AT13" s="200">
        <v>0</v>
      </c>
      <c r="AU13" s="197">
        <v>0</v>
      </c>
      <c r="AV13" s="314">
        <v>6.1</v>
      </c>
      <c r="AW13" s="200">
        <v>0</v>
      </c>
      <c r="AX13" s="197">
        <v>0</v>
      </c>
      <c r="AY13" s="314">
        <v>6.1</v>
      </c>
      <c r="AZ13" s="200">
        <v>0</v>
      </c>
      <c r="BA13" s="197">
        <v>0</v>
      </c>
      <c r="BB13" s="314">
        <v>6.1</v>
      </c>
      <c r="BC13" s="200">
        <v>0</v>
      </c>
      <c r="BD13" s="197">
        <v>0</v>
      </c>
      <c r="BE13" s="314">
        <v>6.1</v>
      </c>
      <c r="BF13" s="200">
        <v>0</v>
      </c>
      <c r="BG13" s="197">
        <v>0</v>
      </c>
      <c r="BH13" s="314">
        <v>6.1</v>
      </c>
      <c r="BI13" s="200">
        <v>0</v>
      </c>
      <c r="BJ13" s="197">
        <v>0</v>
      </c>
      <c r="BK13" s="314">
        <v>6.6</v>
      </c>
      <c r="BL13" s="200">
        <v>0</v>
      </c>
      <c r="BM13" s="197">
        <v>0</v>
      </c>
      <c r="BN13" s="314">
        <v>6.6</v>
      </c>
      <c r="BO13" s="200">
        <v>0</v>
      </c>
      <c r="BP13" s="197">
        <v>0</v>
      </c>
      <c r="BQ13" s="314">
        <v>6.6</v>
      </c>
      <c r="BR13" s="200">
        <v>0</v>
      </c>
      <c r="BS13" s="197">
        <v>0</v>
      </c>
      <c r="BT13" s="314">
        <v>6.6</v>
      </c>
      <c r="BU13" s="200">
        <v>0</v>
      </c>
      <c r="BV13" s="197">
        <v>0</v>
      </c>
      <c r="BW13" s="314">
        <v>6.6</v>
      </c>
      <c r="BX13" s="200">
        <v>0</v>
      </c>
      <c r="BY13" s="197">
        <v>0</v>
      </c>
      <c r="BZ13" s="314">
        <v>6.6</v>
      </c>
      <c r="CA13" s="200">
        <v>0</v>
      </c>
      <c r="CB13" s="197">
        <v>0</v>
      </c>
      <c r="CC13" s="314">
        <v>6.6</v>
      </c>
      <c r="CD13" s="200">
        <v>0</v>
      </c>
      <c r="CE13" s="197">
        <v>0</v>
      </c>
      <c r="CF13" s="314">
        <v>6.6</v>
      </c>
      <c r="CG13" s="200">
        <v>0</v>
      </c>
      <c r="CH13" s="197">
        <v>0</v>
      </c>
      <c r="CI13" s="314">
        <v>6.6</v>
      </c>
      <c r="CJ13" s="200">
        <v>0</v>
      </c>
      <c r="CK13" s="197">
        <v>0</v>
      </c>
      <c r="CL13" s="314">
        <v>6.6</v>
      </c>
      <c r="CM13" s="200">
        <v>0</v>
      </c>
      <c r="CN13" s="197">
        <v>0</v>
      </c>
      <c r="CO13" s="314">
        <v>7.4</v>
      </c>
      <c r="CP13" s="200">
        <v>0</v>
      </c>
      <c r="CQ13" s="341">
        <v>0</v>
      </c>
    </row>
    <row r="14" spans="1:95" x14ac:dyDescent="0.35">
      <c r="A14" s="9" t="s">
        <v>13</v>
      </c>
      <c r="B14" s="10" t="s">
        <v>381</v>
      </c>
      <c r="C14" s="336">
        <v>8.7119999999999993E-3</v>
      </c>
      <c r="D14" s="197">
        <v>0</v>
      </c>
      <c r="E14" s="197">
        <v>0</v>
      </c>
      <c r="F14" s="314">
        <v>8.7119999999999993E-3</v>
      </c>
      <c r="G14" s="200">
        <v>0</v>
      </c>
      <c r="H14" s="197">
        <v>0</v>
      </c>
      <c r="I14" s="314">
        <v>8.7119999999999993E-3</v>
      </c>
      <c r="J14" s="200">
        <v>0</v>
      </c>
      <c r="K14" s="197">
        <v>0</v>
      </c>
      <c r="L14" s="314">
        <v>8.7119999999999993E-3</v>
      </c>
      <c r="M14" s="200">
        <v>0</v>
      </c>
      <c r="N14" s="197">
        <v>0</v>
      </c>
      <c r="O14" s="314">
        <v>8.7119999999999993E-3</v>
      </c>
      <c r="P14" s="200">
        <v>0</v>
      </c>
      <c r="Q14" s="197">
        <v>0</v>
      </c>
      <c r="R14" s="314">
        <v>8.7119999999999993E-3</v>
      </c>
      <c r="S14" s="200">
        <v>0</v>
      </c>
      <c r="T14" s="197">
        <v>0</v>
      </c>
      <c r="U14" s="314">
        <v>8.7119999999999993E-3</v>
      </c>
      <c r="V14" s="200">
        <v>0</v>
      </c>
      <c r="W14" s="197">
        <v>0</v>
      </c>
      <c r="X14" s="314">
        <v>8.7119999999999993E-3</v>
      </c>
      <c r="Y14" s="200">
        <v>0</v>
      </c>
      <c r="Z14" s="197">
        <v>0</v>
      </c>
      <c r="AA14" s="314">
        <v>8.7119999999999993E-3</v>
      </c>
      <c r="AB14" s="200">
        <v>0</v>
      </c>
      <c r="AC14" s="197">
        <v>0</v>
      </c>
      <c r="AD14" s="314">
        <v>8.7119999999999993E-3</v>
      </c>
      <c r="AE14" s="200">
        <v>0</v>
      </c>
      <c r="AF14" s="197">
        <v>0</v>
      </c>
      <c r="AG14" s="314">
        <v>8.7119999999999993E-3</v>
      </c>
      <c r="AH14" s="200">
        <v>0</v>
      </c>
      <c r="AI14" s="197">
        <v>0</v>
      </c>
      <c r="AJ14" s="314">
        <v>8.7119999999999993E-3</v>
      </c>
      <c r="AK14" s="200">
        <v>0</v>
      </c>
      <c r="AL14" s="197">
        <v>0</v>
      </c>
      <c r="AM14" s="314">
        <v>8.7119999999999993E-3</v>
      </c>
      <c r="AN14" s="200">
        <v>0</v>
      </c>
      <c r="AO14" s="197">
        <v>0</v>
      </c>
      <c r="AP14" s="314">
        <v>8.7119999999999993E-3</v>
      </c>
      <c r="AQ14" s="200">
        <v>0</v>
      </c>
      <c r="AR14" s="197">
        <v>0</v>
      </c>
      <c r="AS14" s="314">
        <v>8.7119999999999993E-3</v>
      </c>
      <c r="AT14" s="200">
        <v>0</v>
      </c>
      <c r="AU14" s="197">
        <v>0</v>
      </c>
      <c r="AV14" s="314">
        <v>0.17</v>
      </c>
      <c r="AW14" s="200">
        <v>0</v>
      </c>
      <c r="AX14" s="197">
        <v>0</v>
      </c>
      <c r="AY14" s="314">
        <v>0.17</v>
      </c>
      <c r="AZ14" s="200">
        <v>0</v>
      </c>
      <c r="BA14" s="197">
        <v>0</v>
      </c>
      <c r="BB14" s="314">
        <v>0.17</v>
      </c>
      <c r="BC14" s="200">
        <v>0</v>
      </c>
      <c r="BD14" s="197">
        <v>0</v>
      </c>
      <c r="BE14" s="314">
        <v>0.17</v>
      </c>
      <c r="BF14" s="200">
        <v>0</v>
      </c>
      <c r="BG14" s="197">
        <v>0</v>
      </c>
      <c r="BH14" s="314">
        <v>0.17</v>
      </c>
      <c r="BI14" s="200">
        <v>0</v>
      </c>
      <c r="BJ14" s="197">
        <v>0</v>
      </c>
      <c r="BK14" s="314">
        <v>0.17</v>
      </c>
      <c r="BL14" s="200">
        <v>0</v>
      </c>
      <c r="BM14" s="197">
        <v>0</v>
      </c>
      <c r="BN14" s="314">
        <v>0.17</v>
      </c>
      <c r="BO14" s="200">
        <v>0</v>
      </c>
      <c r="BP14" s="197">
        <v>0</v>
      </c>
      <c r="BQ14" s="314">
        <v>0.17</v>
      </c>
      <c r="BR14" s="200">
        <v>0</v>
      </c>
      <c r="BS14" s="197">
        <v>0</v>
      </c>
      <c r="BT14" s="314">
        <v>0.17</v>
      </c>
      <c r="BU14" s="200">
        <v>0</v>
      </c>
      <c r="BV14" s="197">
        <v>0</v>
      </c>
      <c r="BW14" s="314">
        <v>0.17</v>
      </c>
      <c r="BX14" s="200">
        <v>0</v>
      </c>
      <c r="BY14" s="197">
        <v>0</v>
      </c>
      <c r="BZ14" s="314">
        <v>0.17</v>
      </c>
      <c r="CA14" s="200">
        <v>0</v>
      </c>
      <c r="CB14" s="197">
        <v>0</v>
      </c>
      <c r="CC14" s="314">
        <v>0.17</v>
      </c>
      <c r="CD14" s="200">
        <v>0</v>
      </c>
      <c r="CE14" s="197">
        <v>0</v>
      </c>
      <c r="CF14" s="314">
        <v>0.17</v>
      </c>
      <c r="CG14" s="200">
        <v>0</v>
      </c>
      <c r="CH14" s="197">
        <v>0</v>
      </c>
      <c r="CI14" s="314">
        <v>0.17</v>
      </c>
      <c r="CJ14" s="200">
        <v>0</v>
      </c>
      <c r="CK14" s="197">
        <v>0</v>
      </c>
      <c r="CL14" s="314">
        <v>0.17</v>
      </c>
      <c r="CM14" s="200">
        <v>0</v>
      </c>
      <c r="CN14" s="197">
        <v>0</v>
      </c>
      <c r="CO14" s="314">
        <v>0.17</v>
      </c>
      <c r="CP14" s="200">
        <v>0</v>
      </c>
      <c r="CQ14" s="341">
        <v>0</v>
      </c>
    </row>
    <row r="15" spans="1:95" x14ac:dyDescent="0.35">
      <c r="A15" s="9" t="s">
        <v>14</v>
      </c>
      <c r="B15" s="10" t="s">
        <v>382</v>
      </c>
      <c r="C15" s="336">
        <v>369</v>
      </c>
      <c r="D15" s="197">
        <v>0</v>
      </c>
      <c r="E15" s="197">
        <v>0</v>
      </c>
      <c r="F15" s="314">
        <v>404.6</v>
      </c>
      <c r="G15" s="200">
        <v>0</v>
      </c>
      <c r="H15" s="197">
        <v>0</v>
      </c>
      <c r="I15" s="314">
        <v>425.8</v>
      </c>
      <c r="J15" s="200">
        <v>0</v>
      </c>
      <c r="K15" s="197">
        <v>0</v>
      </c>
      <c r="L15" s="314">
        <v>461.4</v>
      </c>
      <c r="M15" s="200">
        <v>0</v>
      </c>
      <c r="N15" s="197">
        <v>0</v>
      </c>
      <c r="O15" s="314">
        <v>496.99999999999994</v>
      </c>
      <c r="P15" s="200">
        <v>0</v>
      </c>
      <c r="Q15" s="197">
        <v>0</v>
      </c>
      <c r="R15" s="314">
        <v>547</v>
      </c>
      <c r="S15" s="200">
        <v>0</v>
      </c>
      <c r="T15" s="197">
        <v>0</v>
      </c>
      <c r="U15" s="314">
        <v>593.6</v>
      </c>
      <c r="V15" s="200">
        <v>0</v>
      </c>
      <c r="W15" s="197">
        <v>0</v>
      </c>
      <c r="X15" s="314">
        <v>640.20000000000005</v>
      </c>
      <c r="Y15" s="200">
        <v>0</v>
      </c>
      <c r="Z15" s="197">
        <v>0</v>
      </c>
      <c r="AA15" s="314">
        <v>686.80000000000007</v>
      </c>
      <c r="AB15" s="200">
        <v>0</v>
      </c>
      <c r="AC15" s="197">
        <v>0</v>
      </c>
      <c r="AD15" s="314">
        <v>733.40000000000009</v>
      </c>
      <c r="AE15" s="200">
        <v>0</v>
      </c>
      <c r="AF15" s="197">
        <v>0</v>
      </c>
      <c r="AG15" s="314">
        <v>780</v>
      </c>
      <c r="AH15" s="200">
        <v>0</v>
      </c>
      <c r="AI15" s="197">
        <v>0</v>
      </c>
      <c r="AJ15" s="314">
        <v>864.4</v>
      </c>
      <c r="AK15" s="200">
        <v>0</v>
      </c>
      <c r="AL15" s="197">
        <v>0</v>
      </c>
      <c r="AM15" s="314">
        <v>948.8</v>
      </c>
      <c r="AN15" s="200">
        <v>0</v>
      </c>
      <c r="AO15" s="197">
        <v>0</v>
      </c>
      <c r="AP15" s="314">
        <v>1033.1999999999998</v>
      </c>
      <c r="AQ15" s="200">
        <v>0</v>
      </c>
      <c r="AR15" s="197">
        <v>0</v>
      </c>
      <c r="AS15" s="314">
        <v>1117.5999999999999</v>
      </c>
      <c r="AT15" s="200">
        <v>0</v>
      </c>
      <c r="AU15" s="197">
        <v>0</v>
      </c>
      <c r="AV15" s="314">
        <v>1202</v>
      </c>
      <c r="AW15" s="200">
        <v>0</v>
      </c>
      <c r="AX15" s="197">
        <v>0</v>
      </c>
      <c r="AY15" s="314">
        <v>1223.5999999999999</v>
      </c>
      <c r="AZ15" s="200">
        <v>0</v>
      </c>
      <c r="BA15" s="197">
        <v>0</v>
      </c>
      <c r="BB15" s="314">
        <v>1245.2</v>
      </c>
      <c r="BC15" s="200">
        <v>0</v>
      </c>
      <c r="BD15" s="197">
        <v>0</v>
      </c>
      <c r="BE15" s="314">
        <v>1266.8000000000002</v>
      </c>
      <c r="BF15" s="200">
        <v>0</v>
      </c>
      <c r="BG15" s="197">
        <v>0</v>
      </c>
      <c r="BH15" s="314">
        <v>1288.4000000000001</v>
      </c>
      <c r="BI15" s="200">
        <v>0</v>
      </c>
      <c r="BJ15" s="197">
        <v>0</v>
      </c>
      <c r="BK15" s="314">
        <v>1310</v>
      </c>
      <c r="BL15" s="200">
        <v>0</v>
      </c>
      <c r="BM15" s="197">
        <v>0</v>
      </c>
      <c r="BN15" s="314">
        <v>1338</v>
      </c>
      <c r="BO15" s="200">
        <v>0</v>
      </c>
      <c r="BP15" s="197">
        <v>0</v>
      </c>
      <c r="BQ15" s="314">
        <v>1366</v>
      </c>
      <c r="BR15" s="200">
        <v>0</v>
      </c>
      <c r="BS15" s="197">
        <v>0</v>
      </c>
      <c r="BT15" s="314">
        <v>1394</v>
      </c>
      <c r="BU15" s="200">
        <v>0</v>
      </c>
      <c r="BV15" s="197">
        <v>0</v>
      </c>
      <c r="BW15" s="314">
        <v>1422</v>
      </c>
      <c r="BX15" s="200">
        <v>0</v>
      </c>
      <c r="BY15" s="197">
        <v>0</v>
      </c>
      <c r="BZ15" s="314">
        <v>1450</v>
      </c>
      <c r="CA15" s="200">
        <v>0</v>
      </c>
      <c r="CB15" s="197">
        <v>0</v>
      </c>
      <c r="CC15" s="314">
        <v>1465.4</v>
      </c>
      <c r="CD15" s="200">
        <v>0</v>
      </c>
      <c r="CE15" s="197">
        <v>0</v>
      </c>
      <c r="CF15" s="314">
        <v>1480.8</v>
      </c>
      <c r="CG15" s="200">
        <v>0</v>
      </c>
      <c r="CH15" s="197">
        <v>0</v>
      </c>
      <c r="CI15" s="314">
        <v>1496.1999999999998</v>
      </c>
      <c r="CJ15" s="200">
        <v>0</v>
      </c>
      <c r="CK15" s="197">
        <v>0</v>
      </c>
      <c r="CL15" s="314">
        <v>1511.6</v>
      </c>
      <c r="CM15" s="200">
        <v>0</v>
      </c>
      <c r="CN15" s="197">
        <v>0</v>
      </c>
      <c r="CO15" s="314">
        <v>1527</v>
      </c>
      <c r="CP15" s="200">
        <v>0</v>
      </c>
      <c r="CQ15" s="341">
        <v>0</v>
      </c>
    </row>
    <row r="16" spans="1:95" x14ac:dyDescent="0.35">
      <c r="A16" s="9" t="s">
        <v>15</v>
      </c>
      <c r="B16" s="10" t="s">
        <v>383</v>
      </c>
      <c r="C16" s="336">
        <v>25.091999999999999</v>
      </c>
      <c r="D16" s="197">
        <v>0</v>
      </c>
      <c r="E16" s="197">
        <v>0</v>
      </c>
      <c r="F16" s="314">
        <v>25.091999999999999</v>
      </c>
      <c r="G16" s="200">
        <v>0</v>
      </c>
      <c r="H16" s="197">
        <v>0</v>
      </c>
      <c r="I16" s="314">
        <v>25.091999999999999</v>
      </c>
      <c r="J16" s="200">
        <v>0</v>
      </c>
      <c r="K16" s="197">
        <v>0</v>
      </c>
      <c r="L16" s="314">
        <v>25.091999999999999</v>
      </c>
      <c r="M16" s="200">
        <v>0</v>
      </c>
      <c r="N16" s="197">
        <v>0</v>
      </c>
      <c r="O16" s="314">
        <v>25.091999999999999</v>
      </c>
      <c r="P16" s="200">
        <v>0</v>
      </c>
      <c r="Q16" s="197">
        <v>0</v>
      </c>
      <c r="R16" s="314">
        <v>29</v>
      </c>
      <c r="S16" s="200">
        <v>0</v>
      </c>
      <c r="T16" s="197">
        <v>0</v>
      </c>
      <c r="U16" s="314">
        <v>29</v>
      </c>
      <c r="V16" s="200">
        <v>0</v>
      </c>
      <c r="W16" s="197">
        <v>0</v>
      </c>
      <c r="X16" s="314">
        <v>29</v>
      </c>
      <c r="Y16" s="200">
        <v>0</v>
      </c>
      <c r="Z16" s="197">
        <v>0</v>
      </c>
      <c r="AA16" s="314">
        <v>29</v>
      </c>
      <c r="AB16" s="200">
        <v>0</v>
      </c>
      <c r="AC16" s="197">
        <v>0</v>
      </c>
      <c r="AD16" s="314">
        <v>29</v>
      </c>
      <c r="AE16" s="200">
        <v>0</v>
      </c>
      <c r="AF16" s="197">
        <v>0</v>
      </c>
      <c r="AG16" s="314">
        <v>29</v>
      </c>
      <c r="AH16" s="200">
        <v>0</v>
      </c>
      <c r="AI16" s="197">
        <v>0</v>
      </c>
      <c r="AJ16" s="314">
        <v>29</v>
      </c>
      <c r="AK16" s="200">
        <v>0</v>
      </c>
      <c r="AL16" s="197">
        <v>0</v>
      </c>
      <c r="AM16" s="314">
        <v>29</v>
      </c>
      <c r="AN16" s="200">
        <v>0</v>
      </c>
      <c r="AO16" s="197">
        <v>0</v>
      </c>
      <c r="AP16" s="314">
        <v>29</v>
      </c>
      <c r="AQ16" s="200">
        <v>0</v>
      </c>
      <c r="AR16" s="197">
        <v>0</v>
      </c>
      <c r="AS16" s="314">
        <v>29</v>
      </c>
      <c r="AT16" s="200">
        <v>0</v>
      </c>
      <c r="AU16" s="197">
        <v>0</v>
      </c>
      <c r="AV16" s="314">
        <v>29</v>
      </c>
      <c r="AW16" s="200">
        <v>0</v>
      </c>
      <c r="AX16" s="197">
        <v>0</v>
      </c>
      <c r="AY16" s="314">
        <v>29</v>
      </c>
      <c r="AZ16" s="200">
        <v>0</v>
      </c>
      <c r="BA16" s="197">
        <v>0</v>
      </c>
      <c r="BB16" s="314">
        <v>29</v>
      </c>
      <c r="BC16" s="200">
        <v>0</v>
      </c>
      <c r="BD16" s="197">
        <v>0</v>
      </c>
      <c r="BE16" s="314">
        <v>29</v>
      </c>
      <c r="BF16" s="200">
        <v>0</v>
      </c>
      <c r="BG16" s="197">
        <v>0</v>
      </c>
      <c r="BH16" s="314">
        <v>29</v>
      </c>
      <c r="BI16" s="200">
        <v>0</v>
      </c>
      <c r="BJ16" s="197">
        <v>0</v>
      </c>
      <c r="BK16" s="314">
        <v>29</v>
      </c>
      <c r="BL16" s="200">
        <v>0</v>
      </c>
      <c r="BM16" s="197">
        <v>0</v>
      </c>
      <c r="BN16" s="314">
        <v>29</v>
      </c>
      <c r="BO16" s="200">
        <v>0</v>
      </c>
      <c r="BP16" s="197">
        <v>0</v>
      </c>
      <c r="BQ16" s="314">
        <v>29</v>
      </c>
      <c r="BR16" s="200">
        <v>0</v>
      </c>
      <c r="BS16" s="197">
        <v>0</v>
      </c>
      <c r="BT16" s="314">
        <v>29</v>
      </c>
      <c r="BU16" s="200">
        <v>0</v>
      </c>
      <c r="BV16" s="197">
        <v>0</v>
      </c>
      <c r="BW16" s="314">
        <v>29</v>
      </c>
      <c r="BX16" s="200">
        <v>0</v>
      </c>
      <c r="BY16" s="197">
        <v>0</v>
      </c>
      <c r="BZ16" s="314">
        <v>29</v>
      </c>
      <c r="CA16" s="200">
        <v>0</v>
      </c>
      <c r="CB16" s="197">
        <v>0</v>
      </c>
      <c r="CC16" s="314">
        <v>29</v>
      </c>
      <c r="CD16" s="200">
        <v>0</v>
      </c>
      <c r="CE16" s="197">
        <v>0</v>
      </c>
      <c r="CF16" s="314">
        <v>29</v>
      </c>
      <c r="CG16" s="200">
        <v>0</v>
      </c>
      <c r="CH16" s="197">
        <v>0</v>
      </c>
      <c r="CI16" s="314">
        <v>29</v>
      </c>
      <c r="CJ16" s="200">
        <v>0</v>
      </c>
      <c r="CK16" s="197">
        <v>0</v>
      </c>
      <c r="CL16" s="314">
        <v>29</v>
      </c>
      <c r="CM16" s="200">
        <v>0</v>
      </c>
      <c r="CN16" s="197">
        <v>0</v>
      </c>
      <c r="CO16" s="314">
        <v>29</v>
      </c>
      <c r="CP16" s="200">
        <v>0</v>
      </c>
      <c r="CQ16" s="341">
        <v>0</v>
      </c>
    </row>
    <row r="17" spans="1:95" x14ac:dyDescent="0.35">
      <c r="A17" s="9" t="s">
        <v>16</v>
      </c>
      <c r="B17" s="10" t="s">
        <v>384</v>
      </c>
      <c r="C17" s="336">
        <v>114</v>
      </c>
      <c r="D17" s="197">
        <v>0</v>
      </c>
      <c r="E17" s="197">
        <v>0</v>
      </c>
      <c r="F17" s="314">
        <v>114</v>
      </c>
      <c r="G17" s="200">
        <v>0</v>
      </c>
      <c r="H17" s="197">
        <v>0</v>
      </c>
      <c r="I17" s="314">
        <v>114</v>
      </c>
      <c r="J17" s="200">
        <v>0</v>
      </c>
      <c r="K17" s="197">
        <v>0</v>
      </c>
      <c r="L17" s="314">
        <v>114</v>
      </c>
      <c r="M17" s="200">
        <v>0</v>
      </c>
      <c r="N17" s="197">
        <v>0</v>
      </c>
      <c r="O17" s="314">
        <v>114</v>
      </c>
      <c r="P17" s="200">
        <v>0</v>
      </c>
      <c r="Q17" s="197">
        <v>0</v>
      </c>
      <c r="R17" s="314">
        <v>114</v>
      </c>
      <c r="S17" s="200">
        <v>0</v>
      </c>
      <c r="T17" s="197">
        <v>0</v>
      </c>
      <c r="U17" s="314">
        <v>114</v>
      </c>
      <c r="V17" s="200">
        <v>0</v>
      </c>
      <c r="W17" s="197">
        <v>0</v>
      </c>
      <c r="X17" s="314">
        <v>114</v>
      </c>
      <c r="Y17" s="200">
        <v>0</v>
      </c>
      <c r="Z17" s="197">
        <v>0</v>
      </c>
      <c r="AA17" s="314">
        <v>114</v>
      </c>
      <c r="AB17" s="200">
        <v>0</v>
      </c>
      <c r="AC17" s="197">
        <v>0</v>
      </c>
      <c r="AD17" s="314">
        <v>114</v>
      </c>
      <c r="AE17" s="200">
        <v>0</v>
      </c>
      <c r="AF17" s="197">
        <v>0</v>
      </c>
      <c r="AG17" s="314">
        <v>114</v>
      </c>
      <c r="AH17" s="200">
        <v>0</v>
      </c>
      <c r="AI17" s="197">
        <v>0</v>
      </c>
      <c r="AJ17" s="314">
        <v>127.8</v>
      </c>
      <c r="AK17" s="200">
        <v>0</v>
      </c>
      <c r="AL17" s="197">
        <v>0</v>
      </c>
      <c r="AM17" s="314">
        <v>141.6</v>
      </c>
      <c r="AN17" s="200">
        <v>0</v>
      </c>
      <c r="AO17" s="197">
        <v>0</v>
      </c>
      <c r="AP17" s="314">
        <v>155.4</v>
      </c>
      <c r="AQ17" s="200">
        <v>0</v>
      </c>
      <c r="AR17" s="197">
        <v>0</v>
      </c>
      <c r="AS17" s="314">
        <v>169.20000000000002</v>
      </c>
      <c r="AT17" s="200">
        <v>0</v>
      </c>
      <c r="AU17" s="197">
        <v>0</v>
      </c>
      <c r="AV17" s="314">
        <v>183</v>
      </c>
      <c r="AW17" s="200">
        <v>0</v>
      </c>
      <c r="AX17" s="197">
        <v>0</v>
      </c>
      <c r="AY17" s="314">
        <v>185.4</v>
      </c>
      <c r="AZ17" s="200">
        <v>0</v>
      </c>
      <c r="BA17" s="197">
        <v>0</v>
      </c>
      <c r="BB17" s="314">
        <v>187.8</v>
      </c>
      <c r="BC17" s="200">
        <v>0</v>
      </c>
      <c r="BD17" s="197">
        <v>0</v>
      </c>
      <c r="BE17" s="314">
        <v>190.20000000000002</v>
      </c>
      <c r="BF17" s="200">
        <v>0</v>
      </c>
      <c r="BG17" s="197">
        <v>0</v>
      </c>
      <c r="BH17" s="314">
        <v>192.60000000000002</v>
      </c>
      <c r="BI17" s="200">
        <v>0</v>
      </c>
      <c r="BJ17" s="197">
        <v>0</v>
      </c>
      <c r="BK17" s="314">
        <v>195</v>
      </c>
      <c r="BL17" s="200">
        <v>0</v>
      </c>
      <c r="BM17" s="197">
        <v>0</v>
      </c>
      <c r="BN17" s="314">
        <v>199</v>
      </c>
      <c r="BO17" s="200">
        <v>0</v>
      </c>
      <c r="BP17" s="197">
        <v>0</v>
      </c>
      <c r="BQ17" s="314">
        <v>203</v>
      </c>
      <c r="BR17" s="200">
        <v>0</v>
      </c>
      <c r="BS17" s="197">
        <v>0</v>
      </c>
      <c r="BT17" s="314">
        <v>207</v>
      </c>
      <c r="BU17" s="200">
        <v>0</v>
      </c>
      <c r="BV17" s="197">
        <v>0</v>
      </c>
      <c r="BW17" s="314">
        <v>211</v>
      </c>
      <c r="BX17" s="200">
        <v>0</v>
      </c>
      <c r="BY17" s="197">
        <v>0</v>
      </c>
      <c r="BZ17" s="314">
        <v>215</v>
      </c>
      <c r="CA17" s="200">
        <v>0</v>
      </c>
      <c r="CB17" s="197">
        <v>0</v>
      </c>
      <c r="CC17" s="314">
        <v>217.2</v>
      </c>
      <c r="CD17" s="200">
        <v>0</v>
      </c>
      <c r="CE17" s="197">
        <v>0</v>
      </c>
      <c r="CF17" s="314">
        <v>219.39999999999998</v>
      </c>
      <c r="CG17" s="200">
        <v>0</v>
      </c>
      <c r="CH17" s="197">
        <v>0</v>
      </c>
      <c r="CI17" s="314">
        <v>221.59999999999997</v>
      </c>
      <c r="CJ17" s="200">
        <v>0</v>
      </c>
      <c r="CK17" s="197">
        <v>0</v>
      </c>
      <c r="CL17" s="314">
        <v>223.79999999999995</v>
      </c>
      <c r="CM17" s="200">
        <v>0</v>
      </c>
      <c r="CN17" s="197">
        <v>0</v>
      </c>
      <c r="CO17" s="314">
        <v>226</v>
      </c>
      <c r="CP17" s="200">
        <v>0</v>
      </c>
      <c r="CQ17" s="341">
        <v>0</v>
      </c>
    </row>
    <row r="18" spans="1:95" x14ac:dyDescent="0.35">
      <c r="A18" s="9" t="s">
        <v>24</v>
      </c>
      <c r="B18" s="10" t="s">
        <v>385</v>
      </c>
      <c r="C18" s="336">
        <v>0</v>
      </c>
      <c r="D18" s="197">
        <v>0</v>
      </c>
      <c r="E18" s="197">
        <v>0</v>
      </c>
      <c r="F18" s="314">
        <v>0</v>
      </c>
      <c r="G18" s="200">
        <v>0</v>
      </c>
      <c r="H18" s="197">
        <v>0</v>
      </c>
      <c r="I18" s="314">
        <v>0</v>
      </c>
      <c r="J18" s="200">
        <v>0</v>
      </c>
      <c r="K18" s="197">
        <v>0</v>
      </c>
      <c r="L18" s="314">
        <v>0</v>
      </c>
      <c r="M18" s="200">
        <v>0</v>
      </c>
      <c r="N18" s="197">
        <v>0</v>
      </c>
      <c r="O18" s="314">
        <v>0</v>
      </c>
      <c r="P18" s="200">
        <v>0</v>
      </c>
      <c r="Q18" s="197">
        <v>0</v>
      </c>
      <c r="R18" s="314">
        <v>0</v>
      </c>
      <c r="S18" s="200">
        <v>0</v>
      </c>
      <c r="T18" s="197">
        <v>0</v>
      </c>
      <c r="U18" s="314">
        <v>0</v>
      </c>
      <c r="V18" s="200">
        <v>0</v>
      </c>
      <c r="W18" s="197">
        <v>0</v>
      </c>
      <c r="X18" s="314">
        <v>0</v>
      </c>
      <c r="Y18" s="200">
        <v>0</v>
      </c>
      <c r="Z18" s="197">
        <v>0</v>
      </c>
      <c r="AA18" s="314">
        <v>0</v>
      </c>
      <c r="AB18" s="200">
        <v>0</v>
      </c>
      <c r="AC18" s="197">
        <v>0</v>
      </c>
      <c r="AD18" s="314">
        <v>0</v>
      </c>
      <c r="AE18" s="200">
        <v>0</v>
      </c>
      <c r="AF18" s="197">
        <v>0</v>
      </c>
      <c r="AG18" s="314">
        <v>96</v>
      </c>
      <c r="AH18" s="200">
        <v>0</v>
      </c>
      <c r="AI18" s="197">
        <v>0</v>
      </c>
      <c r="AJ18" s="314">
        <v>96</v>
      </c>
      <c r="AK18" s="200">
        <v>0</v>
      </c>
      <c r="AL18" s="197">
        <v>0</v>
      </c>
      <c r="AM18" s="314">
        <v>96</v>
      </c>
      <c r="AN18" s="200">
        <v>0</v>
      </c>
      <c r="AO18" s="197">
        <v>0</v>
      </c>
      <c r="AP18" s="314">
        <v>96</v>
      </c>
      <c r="AQ18" s="200">
        <v>0</v>
      </c>
      <c r="AR18" s="197">
        <v>0</v>
      </c>
      <c r="AS18" s="314">
        <v>96</v>
      </c>
      <c r="AT18" s="200">
        <v>0</v>
      </c>
      <c r="AU18" s="197">
        <v>0</v>
      </c>
      <c r="AV18" s="314">
        <v>96</v>
      </c>
      <c r="AW18" s="200">
        <v>0</v>
      </c>
      <c r="AX18" s="197">
        <v>0</v>
      </c>
      <c r="AY18" s="314">
        <v>96</v>
      </c>
      <c r="AZ18" s="200">
        <v>0</v>
      </c>
      <c r="BA18" s="197">
        <v>0</v>
      </c>
      <c r="BB18" s="314">
        <v>96</v>
      </c>
      <c r="BC18" s="200">
        <v>0</v>
      </c>
      <c r="BD18" s="197">
        <v>0</v>
      </c>
      <c r="BE18" s="314">
        <v>96</v>
      </c>
      <c r="BF18" s="200">
        <v>0</v>
      </c>
      <c r="BG18" s="197">
        <v>0</v>
      </c>
      <c r="BH18" s="314">
        <v>96</v>
      </c>
      <c r="BI18" s="200">
        <v>0</v>
      </c>
      <c r="BJ18" s="197">
        <v>0</v>
      </c>
      <c r="BK18" s="314">
        <v>96</v>
      </c>
      <c r="BL18" s="200">
        <v>0</v>
      </c>
      <c r="BM18" s="197">
        <v>0</v>
      </c>
      <c r="BN18" s="314">
        <v>96</v>
      </c>
      <c r="BO18" s="200">
        <v>0</v>
      </c>
      <c r="BP18" s="197">
        <v>0</v>
      </c>
      <c r="BQ18" s="314">
        <v>96</v>
      </c>
      <c r="BR18" s="200">
        <v>0</v>
      </c>
      <c r="BS18" s="197">
        <v>0</v>
      </c>
      <c r="BT18" s="314">
        <v>96</v>
      </c>
      <c r="BU18" s="200">
        <v>0</v>
      </c>
      <c r="BV18" s="197">
        <v>0</v>
      </c>
      <c r="BW18" s="314">
        <v>96</v>
      </c>
      <c r="BX18" s="200">
        <v>0</v>
      </c>
      <c r="BY18" s="197">
        <v>0</v>
      </c>
      <c r="BZ18" s="314">
        <v>96</v>
      </c>
      <c r="CA18" s="200">
        <v>0</v>
      </c>
      <c r="CB18" s="197">
        <v>0</v>
      </c>
      <c r="CC18" s="314">
        <v>96</v>
      </c>
      <c r="CD18" s="200">
        <v>0</v>
      </c>
      <c r="CE18" s="197">
        <v>0</v>
      </c>
      <c r="CF18" s="314">
        <v>96</v>
      </c>
      <c r="CG18" s="200">
        <v>0</v>
      </c>
      <c r="CH18" s="197">
        <v>0</v>
      </c>
      <c r="CI18" s="314">
        <v>96</v>
      </c>
      <c r="CJ18" s="200">
        <v>0</v>
      </c>
      <c r="CK18" s="197">
        <v>0</v>
      </c>
      <c r="CL18" s="314">
        <v>96</v>
      </c>
      <c r="CM18" s="200">
        <v>0</v>
      </c>
      <c r="CN18" s="197">
        <v>0</v>
      </c>
      <c r="CO18" s="314">
        <v>96</v>
      </c>
      <c r="CP18" s="200">
        <v>0</v>
      </c>
      <c r="CQ18" s="341">
        <v>0</v>
      </c>
    </row>
    <row r="19" spans="1:95" x14ac:dyDescent="0.35">
      <c r="A19" s="9" t="s">
        <v>30</v>
      </c>
      <c r="B19" s="10" t="s">
        <v>386</v>
      </c>
      <c r="C19" s="336">
        <v>2537.9899999999998</v>
      </c>
      <c r="D19" s="197">
        <v>-99782.894156493989</v>
      </c>
      <c r="E19" s="197">
        <v>-253.24798754024016</v>
      </c>
      <c r="F19" s="339">
        <v>2537.9899999999998</v>
      </c>
      <c r="G19" s="200">
        <v>-100780.72309805892</v>
      </c>
      <c r="H19" s="197">
        <v>-255.78046741564253</v>
      </c>
      <c r="I19" s="339">
        <v>2537.9899999999998</v>
      </c>
      <c r="J19" s="200">
        <v>-99782.894156493989</v>
      </c>
      <c r="K19" s="197">
        <v>-253.24798754024016</v>
      </c>
      <c r="L19" s="339">
        <v>2537.9899999999998</v>
      </c>
      <c r="M19" s="200">
        <v>-100780.72309805892</v>
      </c>
      <c r="N19" s="197">
        <v>-255.78046741564253</v>
      </c>
      <c r="O19" s="314">
        <v>2537.9899999999998</v>
      </c>
      <c r="P19" s="200">
        <v>-101788.53032903951</v>
      </c>
      <c r="Q19" s="197">
        <v>-258.33827208979898</v>
      </c>
      <c r="R19" s="339">
        <v>2537.9899999999998</v>
      </c>
      <c r="S19" s="200">
        <v>-102806.41563232991</v>
      </c>
      <c r="T19" s="197">
        <v>-260.92165481069696</v>
      </c>
      <c r="U19" s="339">
        <v>2537.9899999999998</v>
      </c>
      <c r="V19" s="200">
        <v>-103834.4797886532</v>
      </c>
      <c r="W19" s="197">
        <v>-263.53087135880395</v>
      </c>
      <c r="X19" s="339">
        <v>2700</v>
      </c>
      <c r="Y19" s="200">
        <v>-104872.82458653973</v>
      </c>
      <c r="Z19" s="197">
        <v>-283.15662638365728</v>
      </c>
      <c r="AA19" s="339">
        <v>2700</v>
      </c>
      <c r="AB19" s="200">
        <v>-105921.55283240513</v>
      </c>
      <c r="AC19" s="197">
        <v>-285.98819264749386</v>
      </c>
      <c r="AD19" s="314">
        <v>2700</v>
      </c>
      <c r="AE19" s="200">
        <v>-106980.76836072918</v>
      </c>
      <c r="AF19" s="197">
        <v>-288.84807457396874</v>
      </c>
      <c r="AG19" s="339">
        <v>2700</v>
      </c>
      <c r="AH19" s="200">
        <v>-108050.57604433647</v>
      </c>
      <c r="AI19" s="197">
        <v>-291.73655531970849</v>
      </c>
      <c r="AJ19" s="339">
        <v>2700</v>
      </c>
      <c r="AK19" s="200">
        <v>-109131.08180477984</v>
      </c>
      <c r="AL19" s="197">
        <v>-294.65392087290553</v>
      </c>
      <c r="AM19" s="339">
        <v>2700</v>
      </c>
      <c r="AN19" s="200">
        <v>-110222.39262282764</v>
      </c>
      <c r="AO19" s="197">
        <v>-297.60046008163465</v>
      </c>
      <c r="AP19" s="339">
        <v>2700</v>
      </c>
      <c r="AQ19" s="200">
        <v>-111324.61654905592</v>
      </c>
      <c r="AR19" s="197">
        <v>-300.57646468245099</v>
      </c>
      <c r="AS19" s="314">
        <v>2700</v>
      </c>
      <c r="AT19" s="200">
        <v>-112437.86271454649</v>
      </c>
      <c r="AU19" s="197">
        <v>-303.58222932927549</v>
      </c>
      <c r="AV19" s="339">
        <v>2700</v>
      </c>
      <c r="AW19" s="200">
        <v>-113562.24134169194</v>
      </c>
      <c r="AX19" s="197">
        <v>-306.61805162256826</v>
      </c>
      <c r="AY19" s="339">
        <v>2700</v>
      </c>
      <c r="AZ19" s="200">
        <v>-114697.86375510886</v>
      </c>
      <c r="BA19" s="197">
        <v>-309.68423213879396</v>
      </c>
      <c r="BB19" s="339">
        <v>2700</v>
      </c>
      <c r="BC19" s="200">
        <v>-115844.84239265995</v>
      </c>
      <c r="BD19" s="197">
        <v>-312.78107446018191</v>
      </c>
      <c r="BE19" s="339">
        <v>2700</v>
      </c>
      <c r="BF19" s="200">
        <v>-117003.29081658655</v>
      </c>
      <c r="BG19" s="197">
        <v>-315.9088852047837</v>
      </c>
      <c r="BH19" s="314">
        <v>2700</v>
      </c>
      <c r="BI19" s="200">
        <v>-118173.32372475242</v>
      </c>
      <c r="BJ19" s="197">
        <v>-319.06797405683153</v>
      </c>
      <c r="BK19" s="339">
        <v>2700</v>
      </c>
      <c r="BL19" s="200">
        <v>-119355.05696199994</v>
      </c>
      <c r="BM19" s="197">
        <v>-322.25865379739986</v>
      </c>
      <c r="BN19" s="339">
        <v>2700</v>
      </c>
      <c r="BO19" s="200">
        <v>-120548.60753161994</v>
      </c>
      <c r="BP19" s="197">
        <v>-325.4812403353738</v>
      </c>
      <c r="BQ19" s="339">
        <v>2700</v>
      </c>
      <c r="BR19" s="200">
        <v>-121754.09360693615</v>
      </c>
      <c r="BS19" s="197">
        <v>-328.73605273872761</v>
      </c>
      <c r="BT19" s="339">
        <v>2700</v>
      </c>
      <c r="BU19" s="200">
        <v>-122971.63454300551</v>
      </c>
      <c r="BV19" s="197">
        <v>-332.02341326611491</v>
      </c>
      <c r="BW19" s="314">
        <v>2700</v>
      </c>
      <c r="BX19" s="200">
        <v>-124201.35088843557</v>
      </c>
      <c r="BY19" s="197">
        <v>-335.34364739877606</v>
      </c>
      <c r="BZ19" s="339">
        <v>2700</v>
      </c>
      <c r="CA19" s="200">
        <v>-125443.36439731992</v>
      </c>
      <c r="CB19" s="197">
        <v>-338.69708387276381</v>
      </c>
      <c r="CC19" s="339">
        <v>2700</v>
      </c>
      <c r="CD19" s="200">
        <v>-126697.79804129312</v>
      </c>
      <c r="CE19" s="197">
        <v>-342.08405471149143</v>
      </c>
      <c r="CF19" s="339">
        <v>2700</v>
      </c>
      <c r="CG19" s="200">
        <v>-127964.77602170606</v>
      </c>
      <c r="CH19" s="197">
        <v>-345.50489525860638</v>
      </c>
      <c r="CI19" s="339">
        <v>2700</v>
      </c>
      <c r="CJ19" s="200">
        <v>-129244.42378192312</v>
      </c>
      <c r="CK19" s="197">
        <v>-348.95994421119241</v>
      </c>
      <c r="CL19" s="314">
        <v>2700</v>
      </c>
      <c r="CM19" s="200">
        <v>-130536.86801974235</v>
      </c>
      <c r="CN19" s="197">
        <v>-352.44954365330432</v>
      </c>
      <c r="CO19" s="339">
        <v>2700</v>
      </c>
      <c r="CP19" s="200">
        <v>-131842.23669993976</v>
      </c>
      <c r="CQ19" s="341">
        <v>-355.97403908983739</v>
      </c>
    </row>
    <row r="20" spans="1:95" x14ac:dyDescent="0.35">
      <c r="A20" s="9" t="s">
        <v>265</v>
      </c>
      <c r="B20" s="10" t="s">
        <v>266</v>
      </c>
      <c r="C20" s="336">
        <v>0</v>
      </c>
      <c r="D20" s="197">
        <v>371532.05271034996</v>
      </c>
      <c r="E20" s="197">
        <v>0</v>
      </c>
      <c r="F20" s="339">
        <v>0</v>
      </c>
      <c r="G20" s="200">
        <v>375247.37323745346</v>
      </c>
      <c r="H20" s="197">
        <v>0</v>
      </c>
      <c r="I20" s="339">
        <v>0</v>
      </c>
      <c r="J20" s="200">
        <v>371532.05271034996</v>
      </c>
      <c r="K20" s="197">
        <v>0</v>
      </c>
      <c r="L20" s="339">
        <v>0</v>
      </c>
      <c r="M20" s="200">
        <v>375247.37323745346</v>
      </c>
      <c r="N20" s="197">
        <v>0</v>
      </c>
      <c r="O20" s="314">
        <v>0</v>
      </c>
      <c r="P20" s="200">
        <v>378999.84696982801</v>
      </c>
      <c r="Q20" s="197">
        <v>0</v>
      </c>
      <c r="R20" s="339">
        <v>0</v>
      </c>
      <c r="S20" s="200">
        <v>382789.84543952631</v>
      </c>
      <c r="T20" s="197">
        <v>0</v>
      </c>
      <c r="U20" s="339">
        <v>0</v>
      </c>
      <c r="V20" s="200">
        <v>386617.74389392155</v>
      </c>
      <c r="W20" s="197">
        <v>0</v>
      </c>
      <c r="X20" s="339">
        <v>0</v>
      </c>
      <c r="Y20" s="200">
        <v>390483.92133286077</v>
      </c>
      <c r="Z20" s="197">
        <v>0</v>
      </c>
      <c r="AA20" s="339">
        <v>0</v>
      </c>
      <c r="AB20" s="200">
        <v>394388.76054618938</v>
      </c>
      <c r="AC20" s="197">
        <v>0</v>
      </c>
      <c r="AD20" s="314">
        <v>0</v>
      </c>
      <c r="AE20" s="200">
        <v>398332.64815165126</v>
      </c>
      <c r="AF20" s="197">
        <v>0</v>
      </c>
      <c r="AG20" s="339">
        <v>0</v>
      </c>
      <c r="AH20" s="200">
        <v>402315.97463316779</v>
      </c>
      <c r="AI20" s="197">
        <v>0</v>
      </c>
      <c r="AJ20" s="339">
        <v>0</v>
      </c>
      <c r="AK20" s="200">
        <v>406339.13437949948</v>
      </c>
      <c r="AL20" s="197">
        <v>0</v>
      </c>
      <c r="AM20" s="339">
        <v>0</v>
      </c>
      <c r="AN20" s="200">
        <v>410402.52572329447</v>
      </c>
      <c r="AO20" s="197">
        <v>0</v>
      </c>
      <c r="AP20" s="339">
        <v>0</v>
      </c>
      <c r="AQ20" s="200">
        <v>414506.55098052742</v>
      </c>
      <c r="AR20" s="197">
        <v>0</v>
      </c>
      <c r="AS20" s="314">
        <v>0</v>
      </c>
      <c r="AT20" s="200">
        <v>418651.6164903327</v>
      </c>
      <c r="AU20" s="197">
        <v>0</v>
      </c>
      <c r="AV20" s="339">
        <v>0</v>
      </c>
      <c r="AW20" s="200">
        <v>422838.13265523606</v>
      </c>
      <c r="AX20" s="197">
        <v>0</v>
      </c>
      <c r="AY20" s="339">
        <v>0</v>
      </c>
      <c r="AZ20" s="200">
        <v>427066.51398178842</v>
      </c>
      <c r="BA20" s="197">
        <v>0</v>
      </c>
      <c r="BB20" s="339">
        <v>0</v>
      </c>
      <c r="BC20" s="200">
        <v>431337.17912160628</v>
      </c>
      <c r="BD20" s="197">
        <v>0</v>
      </c>
      <c r="BE20" s="339">
        <v>0</v>
      </c>
      <c r="BF20" s="200">
        <v>435650.55091282236</v>
      </c>
      <c r="BG20" s="197">
        <v>0</v>
      </c>
      <c r="BH20" s="314">
        <v>0</v>
      </c>
      <c r="BI20" s="200">
        <v>440007.05642195058</v>
      </c>
      <c r="BJ20" s="197">
        <v>0</v>
      </c>
      <c r="BK20" s="339">
        <v>0</v>
      </c>
      <c r="BL20" s="200">
        <v>444407.12698617007</v>
      </c>
      <c r="BM20" s="197">
        <v>0</v>
      </c>
      <c r="BN20" s="339">
        <v>0</v>
      </c>
      <c r="BO20" s="200">
        <v>448851.19825603178</v>
      </c>
      <c r="BP20" s="197">
        <v>0</v>
      </c>
      <c r="BQ20" s="339">
        <v>0</v>
      </c>
      <c r="BR20" s="200">
        <v>453339.71023859212</v>
      </c>
      <c r="BS20" s="197">
        <v>0</v>
      </c>
      <c r="BT20" s="339">
        <v>0</v>
      </c>
      <c r="BU20" s="200">
        <v>457873.10734097805</v>
      </c>
      <c r="BV20" s="197">
        <v>0</v>
      </c>
      <c r="BW20" s="314">
        <v>0</v>
      </c>
      <c r="BX20" s="200">
        <v>462451.83841438784</v>
      </c>
      <c r="BY20" s="197">
        <v>0</v>
      </c>
      <c r="BZ20" s="339">
        <v>0</v>
      </c>
      <c r="CA20" s="200">
        <v>467076.35679853172</v>
      </c>
      <c r="CB20" s="197">
        <v>0</v>
      </c>
      <c r="CC20" s="339">
        <v>0</v>
      </c>
      <c r="CD20" s="200">
        <v>471747.12036651705</v>
      </c>
      <c r="CE20" s="197">
        <v>0</v>
      </c>
      <c r="CF20" s="339">
        <v>0</v>
      </c>
      <c r="CG20" s="200">
        <v>476464.59157018224</v>
      </c>
      <c r="CH20" s="197">
        <v>0</v>
      </c>
      <c r="CI20" s="339">
        <v>0</v>
      </c>
      <c r="CJ20" s="200">
        <v>481229.23748588405</v>
      </c>
      <c r="CK20" s="197">
        <v>0</v>
      </c>
      <c r="CL20" s="314">
        <v>0</v>
      </c>
      <c r="CM20" s="200">
        <v>486041.52986074291</v>
      </c>
      <c r="CN20" s="197">
        <v>0</v>
      </c>
      <c r="CO20" s="339">
        <v>0</v>
      </c>
      <c r="CP20" s="200">
        <v>490901.94515935035</v>
      </c>
      <c r="CQ20" s="341">
        <v>0</v>
      </c>
    </row>
    <row r="21" spans="1:95" x14ac:dyDescent="0.35">
      <c r="A21" s="6">
        <v>2</v>
      </c>
      <c r="B21" s="3" t="s">
        <v>387</v>
      </c>
      <c r="C21" s="323">
        <v>23126.827283873023</v>
      </c>
      <c r="D21" s="318">
        <v>600424.34593875159</v>
      </c>
      <c r="E21" s="318">
        <v>13885.910145557933</v>
      </c>
      <c r="F21" s="323">
        <v>23166.555193330307</v>
      </c>
      <c r="G21" s="318">
        <v>608637.22095410759</v>
      </c>
      <c r="H21" s="318">
        <v>14100.027771948506</v>
      </c>
      <c r="I21" s="317">
        <v>23187.00003278648</v>
      </c>
      <c r="J21" s="318">
        <v>617192.84095825371</v>
      </c>
      <c r="K21" s="318">
        <v>14310.85042353461</v>
      </c>
      <c r="L21" s="317">
        <v>23207.207452706178</v>
      </c>
      <c r="M21" s="318">
        <v>625917.84830388613</v>
      </c>
      <c r="N21" s="318">
        <v>14525.805353939762</v>
      </c>
      <c r="O21" s="317">
        <v>23126.125549584282</v>
      </c>
      <c r="P21" s="318">
        <v>633466.92377044447</v>
      </c>
      <c r="Q21" s="318">
        <v>14649.635610624235</v>
      </c>
      <c r="R21" s="317">
        <v>23246.652917571584</v>
      </c>
      <c r="S21" s="318">
        <v>642980.44444800401</v>
      </c>
      <c r="T21" s="318">
        <v>14947.143224868665</v>
      </c>
      <c r="U21" s="317">
        <v>23185.640380685269</v>
      </c>
      <c r="V21" s="318">
        <v>650860.77361716621</v>
      </c>
      <c r="W21" s="318">
        <v>15090.623834982222</v>
      </c>
      <c r="X21" s="317">
        <v>23255.57628793396</v>
      </c>
      <c r="Y21" s="318">
        <v>658387.64293207391</v>
      </c>
      <c r="Z21" s="318">
        <v>15311.184057239871</v>
      </c>
      <c r="AA21" s="317">
        <v>22755.081885678781</v>
      </c>
      <c r="AB21" s="318">
        <v>668105.10969478358</v>
      </c>
      <c r="AC21" s="318">
        <v>15202.786479345203</v>
      </c>
      <c r="AD21" s="317">
        <v>22253.716033491848</v>
      </c>
      <c r="AE21" s="318">
        <v>678105.91432052176</v>
      </c>
      <c r="AF21" s="318">
        <v>15090.376457920243</v>
      </c>
      <c r="AG21" s="317">
        <v>22633.956892717415</v>
      </c>
      <c r="AH21" s="318">
        <v>684910.06083686021</v>
      </c>
      <c r="AI21" s="318">
        <v>15502.224792369958</v>
      </c>
      <c r="AJ21" s="317">
        <v>22626.344930700816</v>
      </c>
      <c r="AK21" s="318">
        <v>693249.52214165754</v>
      </c>
      <c r="AL21" s="318">
        <v>15685.702811020656</v>
      </c>
      <c r="AM21" s="317">
        <v>22617.966214708315</v>
      </c>
      <c r="AN21" s="318">
        <v>701699.7464998411</v>
      </c>
      <c r="AO21" s="318">
        <v>15871.021159202795</v>
      </c>
      <c r="AP21" s="317">
        <v>22608.945160671199</v>
      </c>
      <c r="AQ21" s="318">
        <v>710260.71610136982</v>
      </c>
      <c r="AR21" s="318">
        <v>16058.245580114926</v>
      </c>
      <c r="AS21" s="317">
        <v>22599.275492828856</v>
      </c>
      <c r="AT21" s="318">
        <v>718934.18581068213</v>
      </c>
      <c r="AU21" s="318">
        <v>16247.391726348214</v>
      </c>
      <c r="AV21" s="317">
        <v>22595.117922445588</v>
      </c>
      <c r="AW21" s="318">
        <v>727692.84527880361</v>
      </c>
      <c r="AX21" s="318">
        <v>16442.305650394519</v>
      </c>
      <c r="AY21" s="317">
        <v>22502.669961576492</v>
      </c>
      <c r="AZ21" s="318">
        <v>736835.57579987438</v>
      </c>
      <c r="BA21" s="318">
        <v>16580.767778172751</v>
      </c>
      <c r="BB21" s="317">
        <v>22408.881442316106</v>
      </c>
      <c r="BC21" s="318">
        <v>746125.15424667636</v>
      </c>
      <c r="BD21" s="318">
        <v>16719.830122643587</v>
      </c>
      <c r="BE21" s="317">
        <v>22313.7947274945</v>
      </c>
      <c r="BF21" s="318">
        <v>755564.17885808682</v>
      </c>
      <c r="BG21" s="318">
        <v>16859.50399048729</v>
      </c>
      <c r="BH21" s="317">
        <v>22217.575239717993</v>
      </c>
      <c r="BI21" s="318">
        <v>765153.3788877537</v>
      </c>
      <c r="BJ21" s="318">
        <v>16999.852765363117</v>
      </c>
      <c r="BK21" s="317">
        <v>22251.006582512615</v>
      </c>
      <c r="BL21" s="318">
        <v>774184.68889087834</v>
      </c>
      <c r="BM21" s="318">
        <v>17226.388608591416</v>
      </c>
      <c r="BN21" s="317">
        <v>22159.910235312422</v>
      </c>
      <c r="BO21" s="318">
        <v>784071.07431696577</v>
      </c>
      <c r="BP21" s="318">
        <v>17374.944624968935</v>
      </c>
      <c r="BQ21" s="317">
        <v>22067.995252958979</v>
      </c>
      <c r="BR21" s="318">
        <v>794110.51323610661</v>
      </c>
      <c r="BS21" s="318">
        <v>17524.42703641922</v>
      </c>
      <c r="BT21" s="317">
        <v>21975.310267688259</v>
      </c>
      <c r="BU21" s="318">
        <v>804305.28718034923</v>
      </c>
      <c r="BV21" s="318">
        <v>17674.85823573028</v>
      </c>
      <c r="BW21" s="317">
        <v>21881.635342790494</v>
      </c>
      <c r="BX21" s="318">
        <v>814662.28029322263</v>
      </c>
      <c r="BY21" s="318">
        <v>17826.142944902476</v>
      </c>
      <c r="BZ21" s="317">
        <v>21787.041389801616</v>
      </c>
      <c r="CA21" s="318">
        <v>825183.6997984685</v>
      </c>
      <c r="CB21" s="318">
        <v>17978.311421698865</v>
      </c>
      <c r="CC21" s="317">
        <v>21708.151597261229</v>
      </c>
      <c r="CD21" s="318">
        <v>835734.86274462717</v>
      </c>
      <c r="CE21" s="318">
        <v>18142.259095576672</v>
      </c>
      <c r="CF21" s="317">
        <v>21628.645443711372</v>
      </c>
      <c r="CG21" s="318">
        <v>846444.35002635082</v>
      </c>
      <c r="CH21" s="318">
        <v>18307.444734552664</v>
      </c>
      <c r="CI21" s="317">
        <v>21548.594840667327</v>
      </c>
      <c r="CJ21" s="318">
        <v>857313.80806057132</v>
      </c>
      <c r="CK21" s="318">
        <v>18473.907901206887</v>
      </c>
      <c r="CL21" s="317">
        <v>21470.837331260107</v>
      </c>
      <c r="CM21" s="318">
        <v>868292.68485712667</v>
      </c>
      <c r="CN21" s="318">
        <v>18642.970992490464</v>
      </c>
      <c r="CO21" s="317">
        <v>21395.325078885948</v>
      </c>
      <c r="CP21" s="318">
        <v>879381.75876542425</v>
      </c>
      <c r="CQ21" s="342">
        <v>18814.658597228714</v>
      </c>
    </row>
    <row r="22" spans="1:95" x14ac:dyDescent="0.35">
      <c r="A22" s="9" t="s">
        <v>25</v>
      </c>
      <c r="B22" s="10" t="s">
        <v>388</v>
      </c>
      <c r="C22" s="337">
        <v>4732.7219999999998</v>
      </c>
      <c r="D22" s="197">
        <v>537591.64062614995</v>
      </c>
      <c r="E22" s="197">
        <v>2544.2717846074734</v>
      </c>
      <c r="F22" s="314">
        <v>4732.7219999999998</v>
      </c>
      <c r="G22" s="200">
        <v>542967.55703241145</v>
      </c>
      <c r="H22" s="197">
        <v>2569.7145024535484</v>
      </c>
      <c r="I22" s="314">
        <v>4744</v>
      </c>
      <c r="J22" s="200">
        <v>548397.23260273552</v>
      </c>
      <c r="K22" s="197">
        <v>2601.5964714673773</v>
      </c>
      <c r="L22" s="314">
        <v>4744</v>
      </c>
      <c r="M22" s="200">
        <v>553881.20492876286</v>
      </c>
      <c r="N22" s="197">
        <v>2627.6124361820512</v>
      </c>
      <c r="O22" s="314">
        <v>4744</v>
      </c>
      <c r="P22" s="200">
        <v>559420.01697805047</v>
      </c>
      <c r="Q22" s="197">
        <v>2653.8885605438713</v>
      </c>
      <c r="R22" s="314">
        <v>4243.95</v>
      </c>
      <c r="S22" s="200">
        <v>565014.21714783099</v>
      </c>
      <c r="T22" s="197">
        <v>2397.8920868645373</v>
      </c>
      <c r="U22" s="314">
        <v>4243.95</v>
      </c>
      <c r="V22" s="200">
        <v>570664.35931930935</v>
      </c>
      <c r="W22" s="197">
        <v>2421.871007733183</v>
      </c>
      <c r="X22" s="314">
        <v>4375.95</v>
      </c>
      <c r="Y22" s="200">
        <v>576371.0029125025</v>
      </c>
      <c r="Z22" s="197">
        <v>2522.1706901949656</v>
      </c>
      <c r="AA22" s="314">
        <v>3938.4459999999999</v>
      </c>
      <c r="AB22" s="200">
        <v>582134.71294162748</v>
      </c>
      <c r="AC22" s="197">
        <v>2292.7061316461009</v>
      </c>
      <c r="AD22" s="314">
        <v>3500.942</v>
      </c>
      <c r="AE22" s="200">
        <v>587956.06007104379</v>
      </c>
      <c r="AF22" s="197">
        <v>2058.4000648572401</v>
      </c>
      <c r="AG22" s="314">
        <v>3839.511</v>
      </c>
      <c r="AH22" s="200">
        <v>593835.62067175424</v>
      </c>
      <c r="AI22" s="197">
        <v>2280.0383977610277</v>
      </c>
      <c r="AJ22" s="314">
        <v>3827.7159999999999</v>
      </c>
      <c r="AK22" s="200">
        <v>599773.97687847179</v>
      </c>
      <c r="AL22" s="197">
        <v>2295.7644476813566</v>
      </c>
      <c r="AM22" s="314">
        <v>3815.9209999999998</v>
      </c>
      <c r="AN22" s="200">
        <v>605771.71664725651</v>
      </c>
      <c r="AO22" s="197">
        <v>2311.5770147603153</v>
      </c>
      <c r="AP22" s="314">
        <v>3804.1259999999997</v>
      </c>
      <c r="AQ22" s="200">
        <v>611829.43381372909</v>
      </c>
      <c r="AR22" s="197">
        <v>2327.4762567360858</v>
      </c>
      <c r="AS22" s="314">
        <v>3792.3309999999997</v>
      </c>
      <c r="AT22" s="200">
        <v>617947.72815186635</v>
      </c>
      <c r="AU22" s="197">
        <v>2343.4623258498955</v>
      </c>
      <c r="AV22" s="314">
        <v>3780.5360000000001</v>
      </c>
      <c r="AW22" s="200">
        <v>624127.20543338498</v>
      </c>
      <c r="AX22" s="197">
        <v>2359.5353687203074</v>
      </c>
      <c r="AY22" s="314">
        <v>3761.7359999999999</v>
      </c>
      <c r="AZ22" s="200">
        <v>630368.4774877188</v>
      </c>
      <c r="BA22" s="197">
        <v>2371.2797950307413</v>
      </c>
      <c r="BB22" s="314">
        <v>3742.9360000000001</v>
      </c>
      <c r="BC22" s="200">
        <v>636672.16226259596</v>
      </c>
      <c r="BD22" s="197">
        <v>2383.0231563305119</v>
      </c>
      <c r="BE22" s="314">
        <v>3724.1360000000004</v>
      </c>
      <c r="BF22" s="200">
        <v>643038.88388522191</v>
      </c>
      <c r="BG22" s="197">
        <v>2394.7642568767751</v>
      </c>
      <c r="BH22" s="314">
        <v>3705.3360000000002</v>
      </c>
      <c r="BI22" s="200">
        <v>649469.27272407408</v>
      </c>
      <c r="BJ22" s="197">
        <v>2406.50187711833</v>
      </c>
      <c r="BK22" s="314">
        <v>3801.5360000000001</v>
      </c>
      <c r="BL22" s="200">
        <v>655963.96545131481</v>
      </c>
      <c r="BM22" s="197">
        <v>2493.6706293659295</v>
      </c>
      <c r="BN22" s="314">
        <v>3801.5360000000001</v>
      </c>
      <c r="BO22" s="200">
        <v>662523.60510582791</v>
      </c>
      <c r="BP22" s="197">
        <v>2518.6073356595889</v>
      </c>
      <c r="BQ22" s="314">
        <v>3801.5360000000001</v>
      </c>
      <c r="BR22" s="200">
        <v>669148.84115688619</v>
      </c>
      <c r="BS22" s="197">
        <v>2543.7934090161843</v>
      </c>
      <c r="BT22" s="314">
        <v>3801.5360000000001</v>
      </c>
      <c r="BU22" s="200">
        <v>675840.32956845511</v>
      </c>
      <c r="BV22" s="197">
        <v>2569.2313431063467</v>
      </c>
      <c r="BW22" s="314">
        <v>3801.5360000000001</v>
      </c>
      <c r="BX22" s="200">
        <v>682598.73286413972</v>
      </c>
      <c r="BY22" s="197">
        <v>2594.9236565374104</v>
      </c>
      <c r="BZ22" s="314">
        <v>3801.5360000000001</v>
      </c>
      <c r="CA22" s="200">
        <v>689424.72019278107</v>
      </c>
      <c r="CB22" s="197">
        <v>2620.872893102784</v>
      </c>
      <c r="CC22" s="314">
        <v>3801.5360000000001</v>
      </c>
      <c r="CD22" s="200">
        <v>696318.96739470889</v>
      </c>
      <c r="CE22" s="197">
        <v>2647.081622033812</v>
      </c>
      <c r="CF22" s="314">
        <v>3801.5360000000001</v>
      </c>
      <c r="CG22" s="200">
        <v>703282.15706865594</v>
      </c>
      <c r="CH22" s="197">
        <v>2673.5524382541498</v>
      </c>
      <c r="CI22" s="314">
        <v>3801.5360000000001</v>
      </c>
      <c r="CJ22" s="200">
        <v>710314.97863934247</v>
      </c>
      <c r="CK22" s="197">
        <v>2700.2879626366916</v>
      </c>
      <c r="CL22" s="314">
        <v>3801.5360000000001</v>
      </c>
      <c r="CM22" s="200">
        <v>717418.12842573586</v>
      </c>
      <c r="CN22" s="197">
        <v>2727.290842263058</v>
      </c>
      <c r="CO22" s="314">
        <v>3801.5360000000001</v>
      </c>
      <c r="CP22" s="200">
        <v>724592.30970999319</v>
      </c>
      <c r="CQ22" s="341">
        <v>2754.5637506856883</v>
      </c>
    </row>
    <row r="23" spans="1:95" x14ac:dyDescent="0.35">
      <c r="A23" s="58" t="s">
        <v>26</v>
      </c>
      <c r="B23" s="55" t="s">
        <v>117</v>
      </c>
      <c r="C23" s="337">
        <v>933</v>
      </c>
      <c r="D23" s="197">
        <v>537591.64062614995</v>
      </c>
      <c r="E23" s="197">
        <v>501.57300070419791</v>
      </c>
      <c r="F23" s="339">
        <v>933</v>
      </c>
      <c r="G23" s="200">
        <v>542967.55703241145</v>
      </c>
      <c r="H23" s="197">
        <v>506.58873071123986</v>
      </c>
      <c r="I23" s="339">
        <v>933</v>
      </c>
      <c r="J23" s="200">
        <v>548397.23260273552</v>
      </c>
      <c r="K23" s="197">
        <v>511.65461801835221</v>
      </c>
      <c r="L23" s="339">
        <v>933</v>
      </c>
      <c r="M23" s="200">
        <v>553881.20492876286</v>
      </c>
      <c r="N23" s="197">
        <v>516.77116419853576</v>
      </c>
      <c r="O23" s="346">
        <v>933</v>
      </c>
      <c r="P23" s="200">
        <v>559420.01697805047</v>
      </c>
      <c r="Q23" s="197">
        <v>521.93887584052106</v>
      </c>
      <c r="R23" s="339">
        <v>933</v>
      </c>
      <c r="S23" s="200">
        <v>565014.21714783099</v>
      </c>
      <c r="T23" s="197">
        <v>527.15826459892628</v>
      </c>
      <c r="U23" s="339">
        <v>933</v>
      </c>
      <c r="V23" s="200">
        <v>570664.35931930935</v>
      </c>
      <c r="W23" s="197">
        <v>532.42984724491555</v>
      </c>
      <c r="X23" s="339">
        <v>1300</v>
      </c>
      <c r="Y23" s="200">
        <v>576371.0029125025</v>
      </c>
      <c r="Z23" s="197">
        <v>749.28230378625324</v>
      </c>
      <c r="AA23" s="339">
        <v>1300</v>
      </c>
      <c r="AB23" s="200">
        <v>582134.71294162748</v>
      </c>
      <c r="AC23" s="197">
        <v>756.77512682411577</v>
      </c>
      <c r="AD23" s="314">
        <v>1300</v>
      </c>
      <c r="AE23" s="200">
        <v>587956.06007104379</v>
      </c>
      <c r="AF23" s="197">
        <v>764.34287809235695</v>
      </c>
      <c r="AG23" s="339">
        <v>1300</v>
      </c>
      <c r="AH23" s="200">
        <v>593835.62067175424</v>
      </c>
      <c r="AI23" s="197">
        <v>771.98630687328057</v>
      </c>
      <c r="AJ23" s="339">
        <v>1300</v>
      </c>
      <c r="AK23" s="200">
        <v>599773.97687847179</v>
      </c>
      <c r="AL23" s="197">
        <v>779.70616994201339</v>
      </c>
      <c r="AM23" s="339">
        <v>1300</v>
      </c>
      <c r="AN23" s="200">
        <v>605771.71664725651</v>
      </c>
      <c r="AO23" s="197">
        <v>787.50323164143344</v>
      </c>
      <c r="AP23" s="339">
        <v>1300</v>
      </c>
      <c r="AQ23" s="200">
        <v>611829.43381372909</v>
      </c>
      <c r="AR23" s="197">
        <v>795.37826395784782</v>
      </c>
      <c r="AS23" s="314">
        <v>1300</v>
      </c>
      <c r="AT23" s="200">
        <v>617947.72815186635</v>
      </c>
      <c r="AU23" s="197">
        <v>803.33204659742626</v>
      </c>
      <c r="AV23" s="339">
        <v>1300</v>
      </c>
      <c r="AW23" s="200">
        <v>624127.20543338498</v>
      </c>
      <c r="AX23" s="197">
        <v>811.36536706340053</v>
      </c>
      <c r="AY23" s="339">
        <v>1300</v>
      </c>
      <c r="AZ23" s="200">
        <v>630368.4774877188</v>
      </c>
      <c r="BA23" s="197">
        <v>819.47902073403441</v>
      </c>
      <c r="BB23" s="339">
        <v>1300</v>
      </c>
      <c r="BC23" s="200">
        <v>636672.16226259596</v>
      </c>
      <c r="BD23" s="197">
        <v>827.67381094137477</v>
      </c>
      <c r="BE23" s="339">
        <v>1300</v>
      </c>
      <c r="BF23" s="200">
        <v>643038.88388522191</v>
      </c>
      <c r="BG23" s="197">
        <v>835.95054905078848</v>
      </c>
      <c r="BH23" s="314">
        <v>1300</v>
      </c>
      <c r="BI23" s="200">
        <v>649469.27272407408</v>
      </c>
      <c r="BJ23" s="197">
        <v>844.31005454129627</v>
      </c>
      <c r="BK23" s="339">
        <v>1300</v>
      </c>
      <c r="BL23" s="200">
        <v>655963.96545131481</v>
      </c>
      <c r="BM23" s="197">
        <v>852.75315508670928</v>
      </c>
      <c r="BN23" s="339">
        <v>1300</v>
      </c>
      <c r="BO23" s="200">
        <v>662523.60510582791</v>
      </c>
      <c r="BP23" s="197">
        <v>861.28068663757631</v>
      </c>
      <c r="BQ23" s="339">
        <v>1300</v>
      </c>
      <c r="BR23" s="200">
        <v>669148.84115688619</v>
      </c>
      <c r="BS23" s="197">
        <v>869.89349350395207</v>
      </c>
      <c r="BT23" s="339">
        <v>1300</v>
      </c>
      <c r="BU23" s="200">
        <v>675840.32956845511</v>
      </c>
      <c r="BV23" s="197">
        <v>878.59242843899165</v>
      </c>
      <c r="BW23" s="314">
        <v>1300</v>
      </c>
      <c r="BX23" s="200">
        <v>682598.73286413972</v>
      </c>
      <c r="BY23" s="197">
        <v>887.37835272338168</v>
      </c>
      <c r="BZ23" s="339">
        <v>1300</v>
      </c>
      <c r="CA23" s="200">
        <v>689424.72019278107</v>
      </c>
      <c r="CB23" s="197">
        <v>896.25213625061531</v>
      </c>
      <c r="CC23" s="339">
        <v>1300</v>
      </c>
      <c r="CD23" s="200">
        <v>696318.96739470889</v>
      </c>
      <c r="CE23" s="197">
        <v>905.21465761312152</v>
      </c>
      <c r="CF23" s="339">
        <v>1300</v>
      </c>
      <c r="CG23" s="200">
        <v>703282.15706865594</v>
      </c>
      <c r="CH23" s="197">
        <v>914.26680418925275</v>
      </c>
      <c r="CI23" s="339">
        <v>1300</v>
      </c>
      <c r="CJ23" s="200">
        <v>710314.97863934247</v>
      </c>
      <c r="CK23" s="197">
        <v>923.40947223114529</v>
      </c>
      <c r="CL23" s="314">
        <v>1300</v>
      </c>
      <c r="CM23" s="200">
        <v>717418.12842573586</v>
      </c>
      <c r="CN23" s="197">
        <v>932.64356695345668</v>
      </c>
      <c r="CO23" s="339">
        <v>1300</v>
      </c>
      <c r="CP23" s="200">
        <v>724592.30970999319</v>
      </c>
      <c r="CQ23" s="341">
        <v>941.97000262299116</v>
      </c>
    </row>
    <row r="24" spans="1:95" x14ac:dyDescent="0.35">
      <c r="A24" s="58" t="s">
        <v>27</v>
      </c>
      <c r="B24" s="55" t="s">
        <v>118</v>
      </c>
      <c r="C24" s="337">
        <v>3726</v>
      </c>
      <c r="D24" s="197">
        <v>537591.64062614995</v>
      </c>
      <c r="E24" s="197">
        <v>2003.0664529730345</v>
      </c>
      <c r="F24" s="347">
        <v>3726</v>
      </c>
      <c r="G24" s="200">
        <v>542967.55703241145</v>
      </c>
      <c r="H24" s="197">
        <v>2023.0971175027653</v>
      </c>
      <c r="I24" s="347">
        <v>3726</v>
      </c>
      <c r="J24" s="200">
        <v>548397.23260273552</v>
      </c>
      <c r="K24" s="197">
        <v>2043.3280886777925</v>
      </c>
      <c r="L24" s="347">
        <v>3726</v>
      </c>
      <c r="M24" s="200">
        <v>553881.20492876286</v>
      </c>
      <c r="N24" s="197">
        <v>2063.7613695645705</v>
      </c>
      <c r="O24" s="346">
        <v>3726</v>
      </c>
      <c r="P24" s="200">
        <v>559420.01697805047</v>
      </c>
      <c r="Q24" s="197">
        <v>2084.398983260216</v>
      </c>
      <c r="R24" s="347">
        <v>2726</v>
      </c>
      <c r="S24" s="200">
        <v>565014.21714783099</v>
      </c>
      <c r="T24" s="197">
        <v>1540.2287559449874</v>
      </c>
      <c r="U24" s="347">
        <v>2726</v>
      </c>
      <c r="V24" s="200">
        <v>570664.35931930935</v>
      </c>
      <c r="W24" s="197">
        <v>1555.6310435044372</v>
      </c>
      <c r="X24" s="347">
        <v>2491</v>
      </c>
      <c r="Y24" s="200">
        <v>576371.0029125025</v>
      </c>
      <c r="Z24" s="197">
        <v>1435.7401682550437</v>
      </c>
      <c r="AA24" s="347">
        <v>2053.4960000000001</v>
      </c>
      <c r="AB24" s="200">
        <v>582134.71294162748</v>
      </c>
      <c r="AC24" s="197">
        <v>1195.4113044867804</v>
      </c>
      <c r="AD24" s="314">
        <v>1615.9920000000002</v>
      </c>
      <c r="AE24" s="200">
        <v>587956.06007104379</v>
      </c>
      <c r="AF24" s="197">
        <v>950.13228942632622</v>
      </c>
      <c r="AG24" s="347">
        <v>1904.48</v>
      </c>
      <c r="AH24" s="200">
        <v>593835.62067175424</v>
      </c>
      <c r="AI24" s="197">
        <v>1130.9480628569424</v>
      </c>
      <c r="AJ24" s="347">
        <v>1892.6849999999999</v>
      </c>
      <c r="AK24" s="200">
        <v>599773.97687847179</v>
      </c>
      <c r="AL24" s="197">
        <v>1135.1832094282304</v>
      </c>
      <c r="AM24" s="347">
        <v>1880.8899999999999</v>
      </c>
      <c r="AN24" s="200">
        <v>605771.71664725651</v>
      </c>
      <c r="AO24" s="197">
        <v>1139.3899641246583</v>
      </c>
      <c r="AP24" s="347">
        <v>1869.0949999999998</v>
      </c>
      <c r="AQ24" s="200">
        <v>611829.43381372909</v>
      </c>
      <c r="AR24" s="197">
        <v>1143.5673355940719</v>
      </c>
      <c r="AS24" s="314">
        <v>1857.2999999999997</v>
      </c>
      <c r="AT24" s="200">
        <v>617947.72815186635</v>
      </c>
      <c r="AU24" s="197">
        <v>1147.714315496461</v>
      </c>
      <c r="AV24" s="347">
        <v>1845.5050000000001</v>
      </c>
      <c r="AW24" s="200">
        <v>624127.20543338498</v>
      </c>
      <c r="AX24" s="197">
        <v>1151.8298782633392</v>
      </c>
      <c r="AY24" s="347">
        <v>1826.7050000000002</v>
      </c>
      <c r="AZ24" s="200">
        <v>630368.4774877188</v>
      </c>
      <c r="BA24" s="197">
        <v>1151.4972496692035</v>
      </c>
      <c r="BB24" s="347">
        <v>1807.9050000000002</v>
      </c>
      <c r="BC24" s="200">
        <v>636672.16226259596</v>
      </c>
      <c r="BD24" s="197">
        <v>1151.0427855153587</v>
      </c>
      <c r="BE24" s="347">
        <v>1789.1050000000002</v>
      </c>
      <c r="BF24" s="200">
        <v>643038.88388522191</v>
      </c>
      <c r="BG24" s="197">
        <v>1150.4640823534701</v>
      </c>
      <c r="BH24" s="314">
        <v>1770.3050000000003</v>
      </c>
      <c r="BI24" s="200">
        <v>649469.27272407408</v>
      </c>
      <c r="BJ24" s="197">
        <v>1149.7587008497921</v>
      </c>
      <c r="BK24" s="347">
        <v>1751.5050000000001</v>
      </c>
      <c r="BL24" s="200">
        <v>655963.96545131481</v>
      </c>
      <c r="BM24" s="197">
        <v>1148.9241653078052</v>
      </c>
      <c r="BN24" s="347">
        <v>1751.5050000000001</v>
      </c>
      <c r="BO24" s="200">
        <v>662523.60510582791</v>
      </c>
      <c r="BP24" s="197">
        <v>1160.4134069608831</v>
      </c>
      <c r="BQ24" s="347">
        <v>1751.5050000000001</v>
      </c>
      <c r="BR24" s="200">
        <v>669148.84115688619</v>
      </c>
      <c r="BS24" s="197">
        <v>1172.0175410304921</v>
      </c>
      <c r="BT24" s="347">
        <v>1751.5050000000001</v>
      </c>
      <c r="BU24" s="200">
        <v>675840.32956845511</v>
      </c>
      <c r="BV24" s="197">
        <v>1183.7377164407972</v>
      </c>
      <c r="BW24" s="314">
        <v>1751.5050000000001</v>
      </c>
      <c r="BX24" s="200">
        <v>682598.73286413972</v>
      </c>
      <c r="BY24" s="197">
        <v>1195.575093605205</v>
      </c>
      <c r="BZ24" s="347">
        <v>1751.5050000000001</v>
      </c>
      <c r="CA24" s="200">
        <v>689424.72019278107</v>
      </c>
      <c r="CB24" s="197">
        <v>1207.5308445412572</v>
      </c>
      <c r="CC24" s="347">
        <v>1751.5050000000001</v>
      </c>
      <c r="CD24" s="200">
        <v>696318.96739470889</v>
      </c>
      <c r="CE24" s="197">
        <v>1219.6061529866697</v>
      </c>
      <c r="CF24" s="347">
        <v>1751.5050000000001</v>
      </c>
      <c r="CG24" s="200">
        <v>703282.15706865594</v>
      </c>
      <c r="CH24" s="197">
        <v>1231.8022145165362</v>
      </c>
      <c r="CI24" s="347">
        <v>1751.5050000000001</v>
      </c>
      <c r="CJ24" s="200">
        <v>710314.97863934247</v>
      </c>
      <c r="CK24" s="197">
        <v>1244.1202366617017</v>
      </c>
      <c r="CL24" s="314">
        <v>1751.5050000000001</v>
      </c>
      <c r="CM24" s="200">
        <v>717418.12842573586</v>
      </c>
      <c r="CN24" s="197">
        <v>1256.5614390283185</v>
      </c>
      <c r="CO24" s="347">
        <v>1751.5050000000001</v>
      </c>
      <c r="CP24" s="200">
        <v>724592.30970999319</v>
      </c>
      <c r="CQ24" s="341">
        <v>1269.1270534186017</v>
      </c>
    </row>
    <row r="25" spans="1:95" x14ac:dyDescent="0.35">
      <c r="A25" s="58" t="s">
        <v>28</v>
      </c>
      <c r="B25" s="55" t="s">
        <v>248</v>
      </c>
      <c r="C25" s="337">
        <v>73.721999999999994</v>
      </c>
      <c r="D25" s="197">
        <v>537591.64062614995</v>
      </c>
      <c r="E25" s="197">
        <v>39.632330930241025</v>
      </c>
      <c r="F25" s="339">
        <v>73.721999999999994</v>
      </c>
      <c r="G25" s="200">
        <v>542967.55703241145</v>
      </c>
      <c r="H25" s="197">
        <v>40.028654239543428</v>
      </c>
      <c r="I25" s="339">
        <v>85</v>
      </c>
      <c r="J25" s="200">
        <v>548397.23260273552</v>
      </c>
      <c r="K25" s="197">
        <v>46.613764771232518</v>
      </c>
      <c r="L25" s="339">
        <v>85</v>
      </c>
      <c r="M25" s="200">
        <v>553881.20492876286</v>
      </c>
      <c r="N25" s="197">
        <v>47.07990241894484</v>
      </c>
      <c r="O25" s="314">
        <v>85</v>
      </c>
      <c r="P25" s="200">
        <v>559420.01697805047</v>
      </c>
      <c r="Q25" s="197">
        <v>47.550701443134294</v>
      </c>
      <c r="R25" s="339">
        <v>584.94999999999993</v>
      </c>
      <c r="S25" s="200">
        <v>565014.21714783099</v>
      </c>
      <c r="T25" s="197">
        <v>330.50506632062371</v>
      </c>
      <c r="U25" s="339">
        <v>584.94999999999993</v>
      </c>
      <c r="V25" s="200">
        <v>570664.35931930935</v>
      </c>
      <c r="W25" s="197">
        <v>333.81011698382997</v>
      </c>
      <c r="X25" s="339">
        <v>584.94999999999993</v>
      </c>
      <c r="Y25" s="200">
        <v>576371.0029125025</v>
      </c>
      <c r="Z25" s="197">
        <v>337.14821815366827</v>
      </c>
      <c r="AA25" s="339">
        <v>584.94999999999993</v>
      </c>
      <c r="AB25" s="200">
        <v>582134.71294162748</v>
      </c>
      <c r="AC25" s="197">
        <v>340.51970033520496</v>
      </c>
      <c r="AD25" s="314">
        <v>584.94999999999993</v>
      </c>
      <c r="AE25" s="200">
        <v>587956.06007104379</v>
      </c>
      <c r="AF25" s="197">
        <v>343.924897338557</v>
      </c>
      <c r="AG25" s="339">
        <v>635.03099999999995</v>
      </c>
      <c r="AH25" s="200">
        <v>593835.62067175424</v>
      </c>
      <c r="AI25" s="197">
        <v>377.10402803080473</v>
      </c>
      <c r="AJ25" s="339">
        <v>635.03099999999995</v>
      </c>
      <c r="AK25" s="200">
        <v>599773.97687847179</v>
      </c>
      <c r="AL25" s="197">
        <v>380.87506831111278</v>
      </c>
      <c r="AM25" s="339">
        <v>635.03099999999995</v>
      </c>
      <c r="AN25" s="200">
        <v>605771.71664725651</v>
      </c>
      <c r="AO25" s="197">
        <v>384.68381899422388</v>
      </c>
      <c r="AP25" s="339">
        <v>635.03099999999995</v>
      </c>
      <c r="AQ25" s="200">
        <v>611829.43381372909</v>
      </c>
      <c r="AR25" s="197">
        <v>388.53065718416622</v>
      </c>
      <c r="AS25" s="314">
        <v>635.03099999999995</v>
      </c>
      <c r="AT25" s="200">
        <v>617947.72815186635</v>
      </c>
      <c r="AU25" s="197">
        <v>392.41596375600778</v>
      </c>
      <c r="AV25" s="339">
        <v>635.03099999999995</v>
      </c>
      <c r="AW25" s="200">
        <v>624127.20543338498</v>
      </c>
      <c r="AX25" s="197">
        <v>396.34012339356786</v>
      </c>
      <c r="AY25" s="339">
        <v>635.03099999999995</v>
      </c>
      <c r="AZ25" s="200">
        <v>630368.4774877188</v>
      </c>
      <c r="BA25" s="197">
        <v>400.30352462750352</v>
      </c>
      <c r="BB25" s="339">
        <v>635.03099999999995</v>
      </c>
      <c r="BC25" s="200">
        <v>636672.16226259596</v>
      </c>
      <c r="BD25" s="197">
        <v>404.3065598737785</v>
      </c>
      <c r="BE25" s="339">
        <v>635.03099999999995</v>
      </c>
      <c r="BF25" s="200">
        <v>643038.88388522191</v>
      </c>
      <c r="BG25" s="197">
        <v>408.34962547251632</v>
      </c>
      <c r="BH25" s="314">
        <v>635.03099999999995</v>
      </c>
      <c r="BI25" s="200">
        <v>649469.27272407408</v>
      </c>
      <c r="BJ25" s="197">
        <v>412.43312172724148</v>
      </c>
      <c r="BK25" s="339">
        <v>750.03099999999995</v>
      </c>
      <c r="BL25" s="200">
        <v>655963.96545131481</v>
      </c>
      <c r="BM25" s="197">
        <v>491.99330897141505</v>
      </c>
      <c r="BN25" s="339">
        <v>750.03099999999995</v>
      </c>
      <c r="BO25" s="200">
        <v>662523.60510582791</v>
      </c>
      <c r="BP25" s="197">
        <v>496.91324206112915</v>
      </c>
      <c r="BQ25" s="339">
        <v>750.03099999999995</v>
      </c>
      <c r="BR25" s="200">
        <v>669148.84115688619</v>
      </c>
      <c r="BS25" s="197">
        <v>501.8823744817405</v>
      </c>
      <c r="BT25" s="339">
        <v>750.03099999999995</v>
      </c>
      <c r="BU25" s="200">
        <v>675840.32956845511</v>
      </c>
      <c r="BV25" s="197">
        <v>506.90119822655794</v>
      </c>
      <c r="BW25" s="314">
        <v>750.03099999999995</v>
      </c>
      <c r="BX25" s="200">
        <v>682598.73286413972</v>
      </c>
      <c r="BY25" s="197">
        <v>511.97021020882357</v>
      </c>
      <c r="BZ25" s="339">
        <v>750.03099999999995</v>
      </c>
      <c r="CA25" s="200">
        <v>689424.72019278107</v>
      </c>
      <c r="CB25" s="197">
        <v>517.0899123109117</v>
      </c>
      <c r="CC25" s="339">
        <v>750.03099999999995</v>
      </c>
      <c r="CD25" s="200">
        <v>696318.96739470889</v>
      </c>
      <c r="CE25" s="197">
        <v>522.26081143402087</v>
      </c>
      <c r="CF25" s="339">
        <v>750.03099999999995</v>
      </c>
      <c r="CG25" s="200">
        <v>703282.15706865594</v>
      </c>
      <c r="CH25" s="197">
        <v>527.4834195483611</v>
      </c>
      <c r="CI25" s="339">
        <v>750.03099999999995</v>
      </c>
      <c r="CJ25" s="200">
        <v>710314.97863934247</v>
      </c>
      <c r="CK25" s="197">
        <v>532.75825374384465</v>
      </c>
      <c r="CL25" s="314">
        <v>750.03099999999995</v>
      </c>
      <c r="CM25" s="200">
        <v>717418.12842573586</v>
      </c>
      <c r="CN25" s="197">
        <v>538.08583628128304</v>
      </c>
      <c r="CO25" s="339">
        <v>750.03099999999995</v>
      </c>
      <c r="CP25" s="200">
        <v>724592.30970999319</v>
      </c>
      <c r="CQ25" s="341">
        <v>543.46669464409592</v>
      </c>
    </row>
    <row r="26" spans="1:95" x14ac:dyDescent="0.35">
      <c r="A26" s="58" t="s">
        <v>271</v>
      </c>
      <c r="B26" s="55" t="s">
        <v>272</v>
      </c>
      <c r="C26" s="337">
        <v>0</v>
      </c>
      <c r="D26" s="197">
        <v>537591.64062614995</v>
      </c>
      <c r="E26" s="197">
        <v>0</v>
      </c>
      <c r="F26" s="339">
        <v>0</v>
      </c>
      <c r="G26" s="200">
        <v>542967.55703241145</v>
      </c>
      <c r="H26" s="197">
        <v>0</v>
      </c>
      <c r="I26" s="339">
        <v>0</v>
      </c>
      <c r="J26" s="200">
        <v>548397.23260273552</v>
      </c>
      <c r="K26" s="197">
        <v>0</v>
      </c>
      <c r="L26" s="339">
        <v>0</v>
      </c>
      <c r="M26" s="200">
        <v>553881.20492876286</v>
      </c>
      <c r="N26" s="197">
        <v>0</v>
      </c>
      <c r="O26" s="314">
        <v>0</v>
      </c>
      <c r="P26" s="200">
        <v>559420.01697805047</v>
      </c>
      <c r="Q26" s="197">
        <v>0</v>
      </c>
      <c r="R26" s="339">
        <v>10</v>
      </c>
      <c r="S26" s="200">
        <v>565014.21714783099</v>
      </c>
      <c r="T26" s="197">
        <v>5.6501421714783095</v>
      </c>
      <c r="U26" s="339">
        <v>10</v>
      </c>
      <c r="V26" s="200">
        <v>570664.35931930935</v>
      </c>
      <c r="W26" s="197">
        <v>5.7066435931930934</v>
      </c>
      <c r="X26" s="339">
        <v>10</v>
      </c>
      <c r="Y26" s="200">
        <v>576371.0029125025</v>
      </c>
      <c r="Z26" s="197">
        <v>5.7637100291250256</v>
      </c>
      <c r="AA26" s="339">
        <v>10</v>
      </c>
      <c r="AB26" s="200">
        <v>582134.71294162748</v>
      </c>
      <c r="AC26" s="197">
        <v>5.8213471294162744</v>
      </c>
      <c r="AD26" s="314">
        <v>10</v>
      </c>
      <c r="AE26" s="200">
        <v>587956.06007104379</v>
      </c>
      <c r="AF26" s="197">
        <v>5.8795606007104375</v>
      </c>
      <c r="AG26" s="339">
        <v>30</v>
      </c>
      <c r="AH26" s="200">
        <v>593835.62067175424</v>
      </c>
      <c r="AI26" s="197">
        <v>17.815068620152626</v>
      </c>
      <c r="AJ26" s="339">
        <v>30</v>
      </c>
      <c r="AK26" s="200">
        <v>599773.97687847179</v>
      </c>
      <c r="AL26" s="197">
        <v>17.993219306354153</v>
      </c>
      <c r="AM26" s="339">
        <v>30</v>
      </c>
      <c r="AN26" s="200">
        <v>605771.71664725651</v>
      </c>
      <c r="AO26" s="197">
        <v>18.173151499417695</v>
      </c>
      <c r="AP26" s="339">
        <v>30</v>
      </c>
      <c r="AQ26" s="200">
        <v>611829.43381372909</v>
      </c>
      <c r="AR26" s="197">
        <v>18.354883014411875</v>
      </c>
      <c r="AS26" s="314">
        <v>30</v>
      </c>
      <c r="AT26" s="200">
        <v>617947.72815186635</v>
      </c>
      <c r="AU26" s="197">
        <v>18.538431844555991</v>
      </c>
      <c r="AV26" s="339">
        <v>50</v>
      </c>
      <c r="AW26" s="200">
        <v>624127.20543338498</v>
      </c>
      <c r="AX26" s="197">
        <v>31.206360271669251</v>
      </c>
      <c r="AY26" s="339">
        <v>50</v>
      </c>
      <c r="AZ26" s="200">
        <v>630368.4774877188</v>
      </c>
      <c r="BA26" s="197">
        <v>31.518423874385942</v>
      </c>
      <c r="BB26" s="339">
        <v>50</v>
      </c>
      <c r="BC26" s="200">
        <v>636672.16226259596</v>
      </c>
      <c r="BD26" s="197">
        <v>31.833608113129799</v>
      </c>
      <c r="BE26" s="339">
        <v>50</v>
      </c>
      <c r="BF26" s="200">
        <v>643038.88388522191</v>
      </c>
      <c r="BG26" s="197">
        <v>32.151944194261098</v>
      </c>
      <c r="BH26" s="314">
        <v>50</v>
      </c>
      <c r="BI26" s="200">
        <v>649469.27272407408</v>
      </c>
      <c r="BJ26" s="197">
        <v>32.473463636203704</v>
      </c>
      <c r="BK26" s="339">
        <v>80</v>
      </c>
      <c r="BL26" s="200">
        <v>655963.96545131481</v>
      </c>
      <c r="BM26" s="197">
        <v>52.477117236105187</v>
      </c>
      <c r="BN26" s="339">
        <v>80</v>
      </c>
      <c r="BO26" s="200">
        <v>662523.60510582791</v>
      </c>
      <c r="BP26" s="197">
        <v>53.001888408466236</v>
      </c>
      <c r="BQ26" s="339">
        <v>80</v>
      </c>
      <c r="BR26" s="200">
        <v>669148.84115688619</v>
      </c>
      <c r="BS26" s="197">
        <v>53.531907292550891</v>
      </c>
      <c r="BT26" s="339">
        <v>80</v>
      </c>
      <c r="BU26" s="200">
        <v>675840.32956845511</v>
      </c>
      <c r="BV26" s="197">
        <v>54.067226365476408</v>
      </c>
      <c r="BW26" s="314">
        <v>80</v>
      </c>
      <c r="BX26" s="200">
        <v>682598.73286413972</v>
      </c>
      <c r="BY26" s="197">
        <v>54.607898629131178</v>
      </c>
      <c r="BZ26" s="339">
        <v>80</v>
      </c>
      <c r="CA26" s="200">
        <v>689424.72019278107</v>
      </c>
      <c r="CB26" s="197">
        <v>55.153977615422484</v>
      </c>
      <c r="CC26" s="339">
        <v>80</v>
      </c>
      <c r="CD26" s="200">
        <v>696318.96739470889</v>
      </c>
      <c r="CE26" s="197">
        <v>55.705517391576706</v>
      </c>
      <c r="CF26" s="339">
        <v>80</v>
      </c>
      <c r="CG26" s="200">
        <v>703282.15706865594</v>
      </c>
      <c r="CH26" s="197">
        <v>56.262572565492476</v>
      </c>
      <c r="CI26" s="339">
        <v>80</v>
      </c>
      <c r="CJ26" s="200">
        <v>710314.97863934247</v>
      </c>
      <c r="CK26" s="197">
        <v>56.825198291147395</v>
      </c>
      <c r="CL26" s="314">
        <v>80</v>
      </c>
      <c r="CM26" s="200">
        <v>717418.12842573586</v>
      </c>
      <c r="CN26" s="197">
        <v>57.393450274058871</v>
      </c>
      <c r="CO26" s="339">
        <v>80</v>
      </c>
      <c r="CP26" s="200">
        <v>724592.30970999319</v>
      </c>
      <c r="CQ26" s="341">
        <v>57.967384776799456</v>
      </c>
    </row>
    <row r="27" spans="1:95" x14ac:dyDescent="0.35">
      <c r="A27" s="9" t="s">
        <v>29</v>
      </c>
      <c r="B27" s="10" t="s">
        <v>141</v>
      </c>
      <c r="C27" s="337">
        <v>295</v>
      </c>
      <c r="D27" s="197">
        <v>579590.00222814595</v>
      </c>
      <c r="E27" s="197">
        <v>170.97905065730308</v>
      </c>
      <c r="F27" s="347">
        <v>293.2</v>
      </c>
      <c r="G27" s="200">
        <v>585385.9022504274</v>
      </c>
      <c r="H27" s="197">
        <v>171.63514653982531</v>
      </c>
      <c r="I27" s="347">
        <v>295</v>
      </c>
      <c r="J27" s="200">
        <v>591239.7612729317</v>
      </c>
      <c r="K27" s="197">
        <v>174.41572957551486</v>
      </c>
      <c r="L27" s="347">
        <v>293.2</v>
      </c>
      <c r="M27" s="200">
        <v>597152.15888566105</v>
      </c>
      <c r="N27" s="197">
        <v>175.0850129852758</v>
      </c>
      <c r="O27" s="314">
        <v>291.39999999999998</v>
      </c>
      <c r="P27" s="200">
        <v>603123.68047451763</v>
      </c>
      <c r="Q27" s="197">
        <v>175.75024049027442</v>
      </c>
      <c r="R27" s="347">
        <v>286</v>
      </c>
      <c r="S27" s="200">
        <v>609154.91727926279</v>
      </c>
      <c r="T27" s="197">
        <v>174.21830634186915</v>
      </c>
      <c r="U27" s="347">
        <v>284.60000000000002</v>
      </c>
      <c r="V27" s="200">
        <v>615246.46645205538</v>
      </c>
      <c r="W27" s="197">
        <v>175.099144352255</v>
      </c>
      <c r="X27" s="347">
        <v>283.20000000000005</v>
      </c>
      <c r="Y27" s="200">
        <v>621398.93111657596</v>
      </c>
      <c r="Z27" s="197">
        <v>175.98017729221434</v>
      </c>
      <c r="AA27" s="347">
        <v>281.80000000000007</v>
      </c>
      <c r="AB27" s="200">
        <v>627612.92042774172</v>
      </c>
      <c r="AC27" s="197">
        <v>176.86132097653766</v>
      </c>
      <c r="AD27" s="314">
        <v>280.40000000000009</v>
      </c>
      <c r="AE27" s="200">
        <v>633889.04963201913</v>
      </c>
      <c r="AF27" s="197">
        <v>177.74248951681824</v>
      </c>
      <c r="AG27" s="347">
        <v>279</v>
      </c>
      <c r="AH27" s="200">
        <v>640227.94012833934</v>
      </c>
      <c r="AI27" s="197">
        <v>178.62359529580667</v>
      </c>
      <c r="AJ27" s="347">
        <v>277.60000000000002</v>
      </c>
      <c r="AK27" s="200">
        <v>646630.2195296227</v>
      </c>
      <c r="AL27" s="197">
        <v>179.50454894142328</v>
      </c>
      <c r="AM27" s="347">
        <v>276.20000000000005</v>
      </c>
      <c r="AN27" s="200">
        <v>653096.52172491897</v>
      </c>
      <c r="AO27" s="197">
        <v>180.38525930042263</v>
      </c>
      <c r="AP27" s="347">
        <v>274.80000000000007</v>
      </c>
      <c r="AQ27" s="200">
        <v>659627.48694216821</v>
      </c>
      <c r="AR27" s="197">
        <v>181.26563341170788</v>
      </c>
      <c r="AS27" s="314">
        <v>273.40000000000009</v>
      </c>
      <c r="AT27" s="200">
        <v>666223.76181158994</v>
      </c>
      <c r="AU27" s="197">
        <v>182.14557647928876</v>
      </c>
      <c r="AV27" s="347">
        <v>272</v>
      </c>
      <c r="AW27" s="200">
        <v>672885.9994297059</v>
      </c>
      <c r="AX27" s="197">
        <v>183.02499184488002</v>
      </c>
      <c r="AY27" s="347">
        <v>270.60000000000002</v>
      </c>
      <c r="AZ27" s="200">
        <v>679614.85942400293</v>
      </c>
      <c r="BA27" s="197">
        <v>183.90378096013521</v>
      </c>
      <c r="BB27" s="347">
        <v>269.20000000000005</v>
      </c>
      <c r="BC27" s="200">
        <v>686411.00801824301</v>
      </c>
      <c r="BD27" s="197">
        <v>184.78184335851105</v>
      </c>
      <c r="BE27" s="347">
        <v>267.80000000000007</v>
      </c>
      <c r="BF27" s="200">
        <v>693275.11809842545</v>
      </c>
      <c r="BG27" s="197">
        <v>185.65907662675841</v>
      </c>
      <c r="BH27" s="314">
        <v>266.40000000000009</v>
      </c>
      <c r="BI27" s="200">
        <v>700207.86927940976</v>
      </c>
      <c r="BJ27" s="197">
        <v>186.53537637603483</v>
      </c>
      <c r="BK27" s="347">
        <v>265</v>
      </c>
      <c r="BL27" s="200">
        <v>707209.94797220384</v>
      </c>
      <c r="BM27" s="197">
        <v>187.41063621263402</v>
      </c>
      <c r="BN27" s="347">
        <v>265</v>
      </c>
      <c r="BO27" s="200">
        <v>714282.04745192593</v>
      </c>
      <c r="BP27" s="197">
        <v>189.28474257476037</v>
      </c>
      <c r="BQ27" s="347">
        <v>265</v>
      </c>
      <c r="BR27" s="200">
        <v>721424.86792644521</v>
      </c>
      <c r="BS27" s="197">
        <v>191.17759000050799</v>
      </c>
      <c r="BT27" s="347">
        <v>265</v>
      </c>
      <c r="BU27" s="200">
        <v>728639.11660570966</v>
      </c>
      <c r="BV27" s="197">
        <v>193.08936590051306</v>
      </c>
      <c r="BW27" s="314">
        <v>265</v>
      </c>
      <c r="BX27" s="200">
        <v>735925.50777176674</v>
      </c>
      <c r="BY27" s="197">
        <v>195.02025955951819</v>
      </c>
      <c r="BZ27" s="347">
        <v>265</v>
      </c>
      <c r="CA27" s="200">
        <v>743284.76284948445</v>
      </c>
      <c r="CB27" s="197">
        <v>196.97046215511338</v>
      </c>
      <c r="CC27" s="347">
        <v>265</v>
      </c>
      <c r="CD27" s="200">
        <v>750717.61047797929</v>
      </c>
      <c r="CE27" s="197">
        <v>198.94016677666451</v>
      </c>
      <c r="CF27" s="347">
        <v>265</v>
      </c>
      <c r="CG27" s="200">
        <v>758224.78658275912</v>
      </c>
      <c r="CH27" s="197">
        <v>200.92956844443117</v>
      </c>
      <c r="CI27" s="347">
        <v>265</v>
      </c>
      <c r="CJ27" s="200">
        <v>765807.03444858675</v>
      </c>
      <c r="CK27" s="197">
        <v>202.93886412887551</v>
      </c>
      <c r="CL27" s="314">
        <v>265</v>
      </c>
      <c r="CM27" s="200">
        <v>773465.10479307268</v>
      </c>
      <c r="CN27" s="197">
        <v>204.96825277016424</v>
      </c>
      <c r="CO27" s="347">
        <v>265</v>
      </c>
      <c r="CP27" s="200">
        <v>781199.75584100338</v>
      </c>
      <c r="CQ27" s="341">
        <v>207.0179352978659</v>
      </c>
    </row>
    <row r="28" spans="1:95" x14ac:dyDescent="0.35">
      <c r="A28" s="9" t="s">
        <v>48</v>
      </c>
      <c r="B28" s="10" t="s">
        <v>389</v>
      </c>
      <c r="C28" s="337">
        <v>303</v>
      </c>
      <c r="D28" s="197">
        <v>579590.00222814595</v>
      </c>
      <c r="E28" s="197">
        <v>175.61577067512823</v>
      </c>
      <c r="F28" s="314">
        <v>310.2</v>
      </c>
      <c r="G28" s="200">
        <v>585385.9022504274</v>
      </c>
      <c r="H28" s="197">
        <v>181.58670687808257</v>
      </c>
      <c r="I28" s="314">
        <v>303</v>
      </c>
      <c r="J28" s="200">
        <v>591239.7612729317</v>
      </c>
      <c r="K28" s="197">
        <v>179.14564766569831</v>
      </c>
      <c r="L28" s="314">
        <v>310.2</v>
      </c>
      <c r="M28" s="200">
        <v>597152.15888566105</v>
      </c>
      <c r="N28" s="197">
        <v>185.23659968633206</v>
      </c>
      <c r="O28" s="314">
        <v>317.39999999999998</v>
      </c>
      <c r="P28" s="200">
        <v>603123.68047451763</v>
      </c>
      <c r="Q28" s="197">
        <v>191.4314561826119</v>
      </c>
      <c r="R28" s="314">
        <v>339</v>
      </c>
      <c r="S28" s="200">
        <v>609154.91727926279</v>
      </c>
      <c r="T28" s="197">
        <v>206.50351695767009</v>
      </c>
      <c r="U28" s="314">
        <v>344</v>
      </c>
      <c r="V28" s="200">
        <v>615246.46645205538</v>
      </c>
      <c r="W28" s="197">
        <v>211.64478445950704</v>
      </c>
      <c r="X28" s="314">
        <v>349</v>
      </c>
      <c r="Y28" s="200">
        <v>621398.93111657596</v>
      </c>
      <c r="Z28" s="197">
        <v>216.86822695968499</v>
      </c>
      <c r="AA28" s="314">
        <v>354</v>
      </c>
      <c r="AB28" s="200">
        <v>627612.92042774172</v>
      </c>
      <c r="AC28" s="197">
        <v>222.17497383142057</v>
      </c>
      <c r="AD28" s="314">
        <v>359</v>
      </c>
      <c r="AE28" s="200">
        <v>633889.04963201913</v>
      </c>
      <c r="AF28" s="197">
        <v>227.56616881789486</v>
      </c>
      <c r="AG28" s="314">
        <v>460</v>
      </c>
      <c r="AH28" s="200">
        <v>640227.94012833934</v>
      </c>
      <c r="AI28" s="197">
        <v>294.5048524590361</v>
      </c>
      <c r="AJ28" s="314">
        <v>533.79999999999995</v>
      </c>
      <c r="AK28" s="200">
        <v>646630.2195296227</v>
      </c>
      <c r="AL28" s="197">
        <v>345.17121118491258</v>
      </c>
      <c r="AM28" s="314">
        <v>607.6</v>
      </c>
      <c r="AN28" s="200">
        <v>653096.52172491897</v>
      </c>
      <c r="AO28" s="197">
        <v>396.82144660006077</v>
      </c>
      <c r="AP28" s="314">
        <v>681.4</v>
      </c>
      <c r="AQ28" s="200">
        <v>659627.48694216821</v>
      </c>
      <c r="AR28" s="197">
        <v>449.47016960239341</v>
      </c>
      <c r="AS28" s="314">
        <v>755.2</v>
      </c>
      <c r="AT28" s="200">
        <v>666223.76181158994</v>
      </c>
      <c r="AU28" s="197">
        <v>503.13218492011271</v>
      </c>
      <c r="AV28" s="314">
        <v>829</v>
      </c>
      <c r="AW28" s="200">
        <v>672885.9994297059</v>
      </c>
      <c r="AX28" s="197">
        <v>557.82249352722624</v>
      </c>
      <c r="AY28" s="314">
        <v>831.4</v>
      </c>
      <c r="AZ28" s="200">
        <v>679614.85942400293</v>
      </c>
      <c r="BA28" s="197">
        <v>565.03179412511599</v>
      </c>
      <c r="BB28" s="314">
        <v>833.8</v>
      </c>
      <c r="BC28" s="200">
        <v>686411.00801824301</v>
      </c>
      <c r="BD28" s="197">
        <v>572.329498485611</v>
      </c>
      <c r="BE28" s="314">
        <v>836.2</v>
      </c>
      <c r="BF28" s="200">
        <v>693275.11809842545</v>
      </c>
      <c r="BG28" s="197">
        <v>579.71665375390342</v>
      </c>
      <c r="BH28" s="314">
        <v>838.6</v>
      </c>
      <c r="BI28" s="200">
        <v>700207.86927940976</v>
      </c>
      <c r="BJ28" s="197">
        <v>587.19431917771306</v>
      </c>
      <c r="BK28" s="314">
        <v>841</v>
      </c>
      <c r="BL28" s="200">
        <v>707209.94797220384</v>
      </c>
      <c r="BM28" s="197">
        <v>594.76356624462346</v>
      </c>
      <c r="BN28" s="314">
        <v>855</v>
      </c>
      <c r="BO28" s="200">
        <v>714282.04745192593</v>
      </c>
      <c r="BP28" s="197">
        <v>610.71115057139673</v>
      </c>
      <c r="BQ28" s="314">
        <v>869</v>
      </c>
      <c r="BR28" s="200">
        <v>721424.86792644521</v>
      </c>
      <c r="BS28" s="197">
        <v>626.91821022808085</v>
      </c>
      <c r="BT28" s="314">
        <v>883</v>
      </c>
      <c r="BU28" s="200">
        <v>728639.11660570966</v>
      </c>
      <c r="BV28" s="197">
        <v>643.38833996284166</v>
      </c>
      <c r="BW28" s="314">
        <v>897</v>
      </c>
      <c r="BX28" s="200">
        <v>735925.50777176674</v>
      </c>
      <c r="BY28" s="197">
        <v>660.12518047127469</v>
      </c>
      <c r="BZ28" s="314">
        <v>911</v>
      </c>
      <c r="CA28" s="200">
        <v>743284.76284948445</v>
      </c>
      <c r="CB28" s="197">
        <v>677.13241895588033</v>
      </c>
      <c r="CC28" s="314">
        <v>924.2</v>
      </c>
      <c r="CD28" s="200">
        <v>750717.61047797929</v>
      </c>
      <c r="CE28" s="197">
        <v>693.8132156037484</v>
      </c>
      <c r="CF28" s="314">
        <v>937.4</v>
      </c>
      <c r="CG28" s="200">
        <v>758224.78658275912</v>
      </c>
      <c r="CH28" s="197">
        <v>710.75991494267828</v>
      </c>
      <c r="CI28" s="314">
        <v>950.59999999999991</v>
      </c>
      <c r="CJ28" s="200">
        <v>765807.03444858675</v>
      </c>
      <c r="CK28" s="197">
        <v>727.97616694682642</v>
      </c>
      <c r="CL28" s="314">
        <v>963.8</v>
      </c>
      <c r="CM28" s="200">
        <v>773465.10479307268</v>
      </c>
      <c r="CN28" s="197">
        <v>745.46566799956349</v>
      </c>
      <c r="CO28" s="314">
        <v>977</v>
      </c>
      <c r="CP28" s="200">
        <v>781199.75584100338</v>
      </c>
      <c r="CQ28" s="341">
        <v>763.23216145666026</v>
      </c>
    </row>
    <row r="29" spans="1:95" x14ac:dyDescent="0.35">
      <c r="A29" s="58" t="s">
        <v>49</v>
      </c>
      <c r="B29" s="56" t="s">
        <v>44</v>
      </c>
      <c r="C29" s="337">
        <v>189</v>
      </c>
      <c r="D29" s="197">
        <v>579590.00222814595</v>
      </c>
      <c r="E29" s="197">
        <v>109.54251042111959</v>
      </c>
      <c r="F29" s="347">
        <v>196.2</v>
      </c>
      <c r="G29" s="200">
        <v>585385.9022504274</v>
      </c>
      <c r="H29" s="197">
        <v>114.85271402153384</v>
      </c>
      <c r="I29" s="347">
        <v>189</v>
      </c>
      <c r="J29" s="200">
        <v>591239.7612729317</v>
      </c>
      <c r="K29" s="197">
        <v>111.74431488058408</v>
      </c>
      <c r="L29" s="347">
        <v>196.2</v>
      </c>
      <c r="M29" s="200">
        <v>597152.15888566105</v>
      </c>
      <c r="N29" s="197">
        <v>117.16125357336669</v>
      </c>
      <c r="O29" s="314">
        <v>203.39999999999998</v>
      </c>
      <c r="P29" s="200">
        <v>603123.68047451763</v>
      </c>
      <c r="Q29" s="197">
        <v>122.67535660851688</v>
      </c>
      <c r="R29" s="347">
        <v>225</v>
      </c>
      <c r="S29" s="200">
        <v>609154.91727926279</v>
      </c>
      <c r="T29" s="197">
        <v>137.05985638783415</v>
      </c>
      <c r="U29" s="347">
        <v>230</v>
      </c>
      <c r="V29" s="200">
        <v>615246.46645205538</v>
      </c>
      <c r="W29" s="197">
        <v>141.50668728397275</v>
      </c>
      <c r="X29" s="347">
        <v>235</v>
      </c>
      <c r="Y29" s="200">
        <v>621398.93111657596</v>
      </c>
      <c r="Z29" s="197">
        <v>146.02874881239538</v>
      </c>
      <c r="AA29" s="347">
        <v>240</v>
      </c>
      <c r="AB29" s="200">
        <v>627612.92042774172</v>
      </c>
      <c r="AC29" s="197">
        <v>150.62710090265801</v>
      </c>
      <c r="AD29" s="314">
        <v>245</v>
      </c>
      <c r="AE29" s="200">
        <v>633889.04963201913</v>
      </c>
      <c r="AF29" s="197">
        <v>155.30281715984469</v>
      </c>
      <c r="AG29" s="347">
        <v>250</v>
      </c>
      <c r="AH29" s="200">
        <v>640227.94012833934</v>
      </c>
      <c r="AI29" s="197">
        <v>160.05698503208481</v>
      </c>
      <c r="AJ29" s="347">
        <v>310</v>
      </c>
      <c r="AK29" s="200">
        <v>646630.2195296227</v>
      </c>
      <c r="AL29" s="197">
        <v>200.45536805418303</v>
      </c>
      <c r="AM29" s="347">
        <v>370</v>
      </c>
      <c r="AN29" s="200">
        <v>653096.52172491897</v>
      </c>
      <c r="AO29" s="197">
        <v>241.64571303822001</v>
      </c>
      <c r="AP29" s="347">
        <v>430</v>
      </c>
      <c r="AQ29" s="200">
        <v>659627.48694216821</v>
      </c>
      <c r="AR29" s="197">
        <v>283.63981938513228</v>
      </c>
      <c r="AS29" s="314">
        <v>490</v>
      </c>
      <c r="AT29" s="200">
        <v>666223.76181158994</v>
      </c>
      <c r="AU29" s="197">
        <v>326.44964328767907</v>
      </c>
      <c r="AV29" s="347">
        <v>550</v>
      </c>
      <c r="AW29" s="200">
        <v>672885.9994297059</v>
      </c>
      <c r="AX29" s="197">
        <v>370.08729968633827</v>
      </c>
      <c r="AY29" s="347">
        <v>550</v>
      </c>
      <c r="AZ29" s="200">
        <v>679614.85942400293</v>
      </c>
      <c r="BA29" s="197">
        <v>373.78817268320159</v>
      </c>
      <c r="BB29" s="347">
        <v>550</v>
      </c>
      <c r="BC29" s="200">
        <v>686411.00801824301</v>
      </c>
      <c r="BD29" s="197">
        <v>377.52605441003362</v>
      </c>
      <c r="BE29" s="347">
        <v>550</v>
      </c>
      <c r="BF29" s="200">
        <v>693275.11809842545</v>
      </c>
      <c r="BG29" s="197">
        <v>381.301314954134</v>
      </c>
      <c r="BH29" s="314">
        <v>550</v>
      </c>
      <c r="BI29" s="200">
        <v>700207.86927940976</v>
      </c>
      <c r="BJ29" s="197">
        <v>385.11432810367535</v>
      </c>
      <c r="BK29" s="347">
        <v>550</v>
      </c>
      <c r="BL29" s="200">
        <v>707209.94797220384</v>
      </c>
      <c r="BM29" s="197">
        <v>388.96547138471209</v>
      </c>
      <c r="BN29" s="347">
        <v>560</v>
      </c>
      <c r="BO29" s="200">
        <v>714282.04745192593</v>
      </c>
      <c r="BP29" s="197">
        <v>399.99794657307854</v>
      </c>
      <c r="BQ29" s="347">
        <v>570</v>
      </c>
      <c r="BR29" s="200">
        <v>721424.86792644521</v>
      </c>
      <c r="BS29" s="197">
        <v>411.21217471807381</v>
      </c>
      <c r="BT29" s="347">
        <v>580</v>
      </c>
      <c r="BU29" s="200">
        <v>728639.11660570966</v>
      </c>
      <c r="BV29" s="197">
        <v>422.61068763131158</v>
      </c>
      <c r="BW29" s="314">
        <v>590</v>
      </c>
      <c r="BX29" s="200">
        <v>735925.50777176674</v>
      </c>
      <c r="BY29" s="197">
        <v>434.19604958534239</v>
      </c>
      <c r="BZ29" s="347">
        <v>600</v>
      </c>
      <c r="CA29" s="200">
        <v>743284.76284948445</v>
      </c>
      <c r="CB29" s="197">
        <v>445.97085770969068</v>
      </c>
      <c r="CC29" s="347">
        <v>611</v>
      </c>
      <c r="CD29" s="200">
        <v>750717.61047797929</v>
      </c>
      <c r="CE29" s="197">
        <v>458.68846000204536</v>
      </c>
      <c r="CF29" s="347">
        <v>622</v>
      </c>
      <c r="CG29" s="200">
        <v>758224.78658275912</v>
      </c>
      <c r="CH29" s="197">
        <v>471.61581725447621</v>
      </c>
      <c r="CI29" s="347">
        <v>633</v>
      </c>
      <c r="CJ29" s="200">
        <v>765807.03444858675</v>
      </c>
      <c r="CK29" s="197">
        <v>484.75585280595539</v>
      </c>
      <c r="CL29" s="314">
        <v>644</v>
      </c>
      <c r="CM29" s="200">
        <v>773465.10479307268</v>
      </c>
      <c r="CN29" s="197">
        <v>498.11152748673879</v>
      </c>
      <c r="CO29" s="347">
        <v>655</v>
      </c>
      <c r="CP29" s="200">
        <v>781199.75584100338</v>
      </c>
      <c r="CQ29" s="341">
        <v>511.68584007585724</v>
      </c>
    </row>
    <row r="30" spans="1:95" x14ac:dyDescent="0.35">
      <c r="A30" s="58" t="s">
        <v>50</v>
      </c>
      <c r="B30" s="56" t="s">
        <v>45</v>
      </c>
      <c r="C30" s="337">
        <v>114</v>
      </c>
      <c r="D30" s="197">
        <v>579590.00222814595</v>
      </c>
      <c r="E30" s="197">
        <v>66.07326025400863</v>
      </c>
      <c r="F30" s="347">
        <v>114</v>
      </c>
      <c r="G30" s="200">
        <v>585385.9022504274</v>
      </c>
      <c r="H30" s="197">
        <v>66.733992856548724</v>
      </c>
      <c r="I30" s="347">
        <v>114</v>
      </c>
      <c r="J30" s="200">
        <v>591239.7612729317</v>
      </c>
      <c r="K30" s="197">
        <v>67.401332785114221</v>
      </c>
      <c r="L30" s="347">
        <v>114</v>
      </c>
      <c r="M30" s="200">
        <v>597152.15888566105</v>
      </c>
      <c r="N30" s="197">
        <v>68.075346112965363</v>
      </c>
      <c r="O30" s="314">
        <v>114</v>
      </c>
      <c r="P30" s="200">
        <v>603123.68047451763</v>
      </c>
      <c r="Q30" s="197">
        <v>68.756099574095018</v>
      </c>
      <c r="R30" s="347">
        <v>114</v>
      </c>
      <c r="S30" s="200">
        <v>609154.91727926279</v>
      </c>
      <c r="T30" s="197">
        <v>69.443660569835956</v>
      </c>
      <c r="U30" s="347">
        <v>114</v>
      </c>
      <c r="V30" s="200">
        <v>615246.46645205538</v>
      </c>
      <c r="W30" s="197">
        <v>70.138097175534313</v>
      </c>
      <c r="X30" s="347">
        <v>114</v>
      </c>
      <c r="Y30" s="200">
        <v>621398.93111657596</v>
      </c>
      <c r="Z30" s="197">
        <v>70.839478147289668</v>
      </c>
      <c r="AA30" s="347">
        <v>114</v>
      </c>
      <c r="AB30" s="200">
        <v>627612.92042774172</v>
      </c>
      <c r="AC30" s="197">
        <v>71.547872928762558</v>
      </c>
      <c r="AD30" s="314">
        <v>114</v>
      </c>
      <c r="AE30" s="200">
        <v>633889.04963201913</v>
      </c>
      <c r="AF30" s="197">
        <v>72.263351658050183</v>
      </c>
      <c r="AG30" s="347">
        <v>114</v>
      </c>
      <c r="AH30" s="200">
        <v>640227.94012833934</v>
      </c>
      <c r="AI30" s="197">
        <v>72.985985174630684</v>
      </c>
      <c r="AJ30" s="347">
        <v>127.8</v>
      </c>
      <c r="AK30" s="200">
        <v>646630.2195296227</v>
      </c>
      <c r="AL30" s="197">
        <v>82.639342055885777</v>
      </c>
      <c r="AM30" s="347">
        <v>141.6</v>
      </c>
      <c r="AN30" s="200">
        <v>653096.52172491897</v>
      </c>
      <c r="AO30" s="197">
        <v>92.478467476248511</v>
      </c>
      <c r="AP30" s="347">
        <v>155.4</v>
      </c>
      <c r="AQ30" s="200">
        <v>659627.48694216821</v>
      </c>
      <c r="AR30" s="197">
        <v>102.50611147081294</v>
      </c>
      <c r="AS30" s="314">
        <v>169.20000000000002</v>
      </c>
      <c r="AT30" s="200">
        <v>666223.76181158994</v>
      </c>
      <c r="AU30" s="197">
        <v>112.72506049852103</v>
      </c>
      <c r="AV30" s="347">
        <v>183</v>
      </c>
      <c r="AW30" s="200">
        <v>672885.9994297059</v>
      </c>
      <c r="AX30" s="197">
        <v>123.13813789563619</v>
      </c>
      <c r="AY30" s="347">
        <v>185.4</v>
      </c>
      <c r="AZ30" s="200">
        <v>679614.85942400293</v>
      </c>
      <c r="BA30" s="197">
        <v>126.00059493721014</v>
      </c>
      <c r="BB30" s="347">
        <v>187.8</v>
      </c>
      <c r="BC30" s="200">
        <v>686411.00801824301</v>
      </c>
      <c r="BD30" s="197">
        <v>128.90798730582603</v>
      </c>
      <c r="BE30" s="347">
        <v>190.20000000000002</v>
      </c>
      <c r="BF30" s="200">
        <v>693275.11809842545</v>
      </c>
      <c r="BG30" s="197">
        <v>131.86092746232055</v>
      </c>
      <c r="BH30" s="314">
        <v>192.60000000000002</v>
      </c>
      <c r="BI30" s="200">
        <v>700207.86927940976</v>
      </c>
      <c r="BJ30" s="197">
        <v>134.86003562321434</v>
      </c>
      <c r="BK30" s="347">
        <v>195</v>
      </c>
      <c r="BL30" s="200">
        <v>707209.94797220384</v>
      </c>
      <c r="BM30" s="197">
        <v>137.90593985457974</v>
      </c>
      <c r="BN30" s="347">
        <v>199</v>
      </c>
      <c r="BO30" s="200">
        <v>714282.04745192593</v>
      </c>
      <c r="BP30" s="197">
        <v>142.14212744293326</v>
      </c>
      <c r="BQ30" s="347">
        <v>203</v>
      </c>
      <c r="BR30" s="200">
        <v>721424.86792644521</v>
      </c>
      <c r="BS30" s="197">
        <v>146.44924818906838</v>
      </c>
      <c r="BT30" s="347">
        <v>207</v>
      </c>
      <c r="BU30" s="200">
        <v>728639.11660570966</v>
      </c>
      <c r="BV30" s="197">
        <v>150.82829713738192</v>
      </c>
      <c r="BW30" s="314">
        <v>211</v>
      </c>
      <c r="BX30" s="200">
        <v>735925.50777176674</v>
      </c>
      <c r="BY30" s="197">
        <v>155.28028213984277</v>
      </c>
      <c r="BZ30" s="347">
        <v>215</v>
      </c>
      <c r="CA30" s="200">
        <v>743284.76284948445</v>
      </c>
      <c r="CB30" s="197">
        <v>159.80622401263918</v>
      </c>
      <c r="CC30" s="347">
        <v>217.2</v>
      </c>
      <c r="CD30" s="200">
        <v>750717.61047797929</v>
      </c>
      <c r="CE30" s="197">
        <v>163.0558649958171</v>
      </c>
      <c r="CF30" s="347">
        <v>219.39999999999998</v>
      </c>
      <c r="CG30" s="200">
        <v>758224.78658275912</v>
      </c>
      <c r="CH30" s="197">
        <v>166.35451817625733</v>
      </c>
      <c r="CI30" s="347">
        <v>221.59999999999997</v>
      </c>
      <c r="CJ30" s="200">
        <v>765807.03444858675</v>
      </c>
      <c r="CK30" s="197">
        <v>169.70283883380682</v>
      </c>
      <c r="CL30" s="314">
        <v>223.79999999999995</v>
      </c>
      <c r="CM30" s="200">
        <v>773465.10479307268</v>
      </c>
      <c r="CN30" s="197">
        <v>173.10149045268963</v>
      </c>
      <c r="CO30" s="347">
        <v>226</v>
      </c>
      <c r="CP30" s="200">
        <v>781199.75584100338</v>
      </c>
      <c r="CQ30" s="341">
        <v>176.55114482006675</v>
      </c>
    </row>
    <row r="31" spans="1:95" x14ac:dyDescent="0.35">
      <c r="A31" s="58" t="s">
        <v>51</v>
      </c>
      <c r="B31" s="56" t="s">
        <v>46</v>
      </c>
      <c r="C31" s="337">
        <v>0</v>
      </c>
      <c r="D31" s="197">
        <v>579590.00222814595</v>
      </c>
      <c r="E31" s="197">
        <v>0</v>
      </c>
      <c r="F31" s="339">
        <v>0</v>
      </c>
      <c r="G31" s="200">
        <v>585385.9022504274</v>
      </c>
      <c r="H31" s="197">
        <v>0</v>
      </c>
      <c r="I31" s="339">
        <v>0</v>
      </c>
      <c r="J31" s="200">
        <v>591239.7612729317</v>
      </c>
      <c r="K31" s="197">
        <v>0</v>
      </c>
      <c r="L31" s="339">
        <v>0</v>
      </c>
      <c r="M31" s="200">
        <v>597152.15888566105</v>
      </c>
      <c r="N31" s="197">
        <v>0</v>
      </c>
      <c r="O31" s="314">
        <v>0</v>
      </c>
      <c r="P31" s="200">
        <v>603123.68047451763</v>
      </c>
      <c r="Q31" s="197">
        <v>0</v>
      </c>
      <c r="R31" s="339">
        <v>0</v>
      </c>
      <c r="S31" s="200">
        <v>609154.91727926279</v>
      </c>
      <c r="T31" s="197">
        <v>0</v>
      </c>
      <c r="U31" s="339">
        <v>0</v>
      </c>
      <c r="V31" s="200">
        <v>615246.46645205538</v>
      </c>
      <c r="W31" s="197">
        <v>0</v>
      </c>
      <c r="X31" s="339">
        <v>0</v>
      </c>
      <c r="Y31" s="200">
        <v>621398.93111657596</v>
      </c>
      <c r="Z31" s="197">
        <v>0</v>
      </c>
      <c r="AA31" s="339">
        <v>0</v>
      </c>
      <c r="AB31" s="200">
        <v>627612.92042774172</v>
      </c>
      <c r="AC31" s="197">
        <v>0</v>
      </c>
      <c r="AD31" s="314">
        <v>0</v>
      </c>
      <c r="AE31" s="200">
        <v>633889.04963201913</v>
      </c>
      <c r="AF31" s="197">
        <v>0</v>
      </c>
      <c r="AG31" s="339">
        <v>96</v>
      </c>
      <c r="AH31" s="200">
        <v>640227.94012833934</v>
      </c>
      <c r="AI31" s="197">
        <v>61.461882252320571</v>
      </c>
      <c r="AJ31" s="339">
        <v>96</v>
      </c>
      <c r="AK31" s="200">
        <v>646630.2195296227</v>
      </c>
      <c r="AL31" s="197">
        <v>62.076501074843776</v>
      </c>
      <c r="AM31" s="339">
        <v>96</v>
      </c>
      <c r="AN31" s="200">
        <v>653096.52172491897</v>
      </c>
      <c r="AO31" s="197">
        <v>62.697266085592226</v>
      </c>
      <c r="AP31" s="339">
        <v>96</v>
      </c>
      <c r="AQ31" s="200">
        <v>659627.48694216821</v>
      </c>
      <c r="AR31" s="197">
        <v>63.324238746448145</v>
      </c>
      <c r="AS31" s="314">
        <v>96</v>
      </c>
      <c r="AT31" s="200">
        <v>666223.76181158994</v>
      </c>
      <c r="AU31" s="197">
        <v>63.957481133912637</v>
      </c>
      <c r="AV31" s="339">
        <v>96</v>
      </c>
      <c r="AW31" s="200">
        <v>672885.9994297059</v>
      </c>
      <c r="AX31" s="197">
        <v>64.597055945251768</v>
      </c>
      <c r="AY31" s="339">
        <v>96</v>
      </c>
      <c r="AZ31" s="200">
        <v>679614.85942400293</v>
      </c>
      <c r="BA31" s="197">
        <v>65.243026504704275</v>
      </c>
      <c r="BB31" s="339">
        <v>96</v>
      </c>
      <c r="BC31" s="200">
        <v>686411.00801824301</v>
      </c>
      <c r="BD31" s="197">
        <v>65.89545676975132</v>
      </c>
      <c r="BE31" s="339">
        <v>96</v>
      </c>
      <c r="BF31" s="200">
        <v>693275.11809842545</v>
      </c>
      <c r="BG31" s="197">
        <v>66.55441133744884</v>
      </c>
      <c r="BH31" s="314">
        <v>96</v>
      </c>
      <c r="BI31" s="200">
        <v>700207.86927940976</v>
      </c>
      <c r="BJ31" s="197">
        <v>67.219955450823335</v>
      </c>
      <c r="BK31" s="339">
        <v>96</v>
      </c>
      <c r="BL31" s="200">
        <v>707209.94797220384</v>
      </c>
      <c r="BM31" s="197">
        <v>67.892155005331574</v>
      </c>
      <c r="BN31" s="339">
        <v>96</v>
      </c>
      <c r="BO31" s="200">
        <v>714282.04745192593</v>
      </c>
      <c r="BP31" s="197">
        <v>68.571076555384892</v>
      </c>
      <c r="BQ31" s="339">
        <v>96</v>
      </c>
      <c r="BR31" s="200">
        <v>721424.86792644521</v>
      </c>
      <c r="BS31" s="197">
        <v>69.256787320938741</v>
      </c>
      <c r="BT31" s="339">
        <v>96</v>
      </c>
      <c r="BU31" s="200">
        <v>728639.11660570966</v>
      </c>
      <c r="BV31" s="197">
        <v>69.949355194148126</v>
      </c>
      <c r="BW31" s="314">
        <v>96</v>
      </c>
      <c r="BX31" s="200">
        <v>735925.50777176674</v>
      </c>
      <c r="BY31" s="197">
        <v>70.648848746089612</v>
      </c>
      <c r="BZ31" s="339">
        <v>96</v>
      </c>
      <c r="CA31" s="200">
        <v>743284.76284948445</v>
      </c>
      <c r="CB31" s="197">
        <v>71.3553372335505</v>
      </c>
      <c r="CC31" s="339">
        <v>96</v>
      </c>
      <c r="CD31" s="200">
        <v>750717.61047797929</v>
      </c>
      <c r="CE31" s="197">
        <v>72.068890605886011</v>
      </c>
      <c r="CF31" s="339">
        <v>96</v>
      </c>
      <c r="CG31" s="200">
        <v>758224.78658275912</v>
      </c>
      <c r="CH31" s="197">
        <v>72.789579511944879</v>
      </c>
      <c r="CI31" s="339">
        <v>96</v>
      </c>
      <c r="CJ31" s="200">
        <v>765807.03444858675</v>
      </c>
      <c r="CK31" s="197">
        <v>73.517475307064331</v>
      </c>
      <c r="CL31" s="314">
        <v>96</v>
      </c>
      <c r="CM31" s="200">
        <v>773465.10479307268</v>
      </c>
      <c r="CN31" s="197">
        <v>74.252650060134982</v>
      </c>
      <c r="CO31" s="339">
        <v>96</v>
      </c>
      <c r="CP31" s="200">
        <v>781199.75584100338</v>
      </c>
      <c r="CQ31" s="341">
        <v>74.995176560736326</v>
      </c>
    </row>
    <row r="32" spans="1:95" x14ac:dyDescent="0.35">
      <c r="A32" s="58" t="s">
        <v>246</v>
      </c>
      <c r="B32" s="56" t="s">
        <v>247</v>
      </c>
      <c r="C32" s="337">
        <v>40</v>
      </c>
      <c r="D32" s="197">
        <v>579590.00222814595</v>
      </c>
      <c r="E32" s="197">
        <v>23.183600089125839</v>
      </c>
      <c r="F32" s="339">
        <v>40</v>
      </c>
      <c r="G32" s="200">
        <v>585385.9022504274</v>
      </c>
      <c r="H32" s="197">
        <v>23.415436090017096</v>
      </c>
      <c r="I32" s="339">
        <v>40</v>
      </c>
      <c r="J32" s="200">
        <v>591239.7612729317</v>
      </c>
      <c r="K32" s="197">
        <v>23.649590450917266</v>
      </c>
      <c r="L32" s="339">
        <v>40</v>
      </c>
      <c r="M32" s="200">
        <v>597152.15888566105</v>
      </c>
      <c r="N32" s="197">
        <v>23.886086355426443</v>
      </c>
      <c r="O32" s="314">
        <v>40</v>
      </c>
      <c r="P32" s="200">
        <v>603123.68047451763</v>
      </c>
      <c r="Q32" s="197">
        <v>24.124947218980708</v>
      </c>
      <c r="R32" s="339">
        <v>60</v>
      </c>
      <c r="S32" s="200">
        <v>609154.91727926279</v>
      </c>
      <c r="T32" s="197">
        <v>36.549295036755773</v>
      </c>
      <c r="U32" s="339">
        <v>60</v>
      </c>
      <c r="V32" s="200">
        <v>615246.46645205538</v>
      </c>
      <c r="W32" s="197">
        <v>36.914787987123326</v>
      </c>
      <c r="X32" s="339">
        <v>60</v>
      </c>
      <c r="Y32" s="200">
        <v>621398.93111657596</v>
      </c>
      <c r="Z32" s="197">
        <v>37.283935866994561</v>
      </c>
      <c r="AA32" s="339">
        <v>60</v>
      </c>
      <c r="AB32" s="200">
        <v>627612.92042774172</v>
      </c>
      <c r="AC32" s="197">
        <v>37.656775225664504</v>
      </c>
      <c r="AD32" s="314">
        <v>60</v>
      </c>
      <c r="AE32" s="200">
        <v>633889.04963201913</v>
      </c>
      <c r="AF32" s="197">
        <v>38.033342977921151</v>
      </c>
      <c r="AG32" s="339">
        <v>85</v>
      </c>
      <c r="AH32" s="200">
        <v>640227.94012833934</v>
      </c>
      <c r="AI32" s="197">
        <v>54.419374910908843</v>
      </c>
      <c r="AJ32" s="339">
        <v>85</v>
      </c>
      <c r="AK32" s="200">
        <v>646630.2195296227</v>
      </c>
      <c r="AL32" s="197">
        <v>54.963568660017927</v>
      </c>
      <c r="AM32" s="339">
        <v>85</v>
      </c>
      <c r="AN32" s="200">
        <v>653096.52172491897</v>
      </c>
      <c r="AO32" s="197">
        <v>55.513204346618117</v>
      </c>
      <c r="AP32" s="339">
        <v>85</v>
      </c>
      <c r="AQ32" s="200">
        <v>659627.48694216821</v>
      </c>
      <c r="AR32" s="197">
        <v>56.068336390084298</v>
      </c>
      <c r="AS32" s="314">
        <v>85</v>
      </c>
      <c r="AT32" s="200">
        <v>666223.76181158994</v>
      </c>
      <c r="AU32" s="197">
        <v>56.629019753985148</v>
      </c>
      <c r="AV32" s="339">
        <v>95</v>
      </c>
      <c r="AW32" s="200">
        <v>672885.9994297059</v>
      </c>
      <c r="AX32" s="197">
        <v>63.924169945822058</v>
      </c>
      <c r="AY32" s="339">
        <v>95</v>
      </c>
      <c r="AZ32" s="200">
        <v>679614.85942400293</v>
      </c>
      <c r="BA32" s="197">
        <v>64.563411645280283</v>
      </c>
      <c r="BB32" s="339">
        <v>95</v>
      </c>
      <c r="BC32" s="200">
        <v>686411.00801824301</v>
      </c>
      <c r="BD32" s="197">
        <v>65.20904576173308</v>
      </c>
      <c r="BE32" s="339">
        <v>95</v>
      </c>
      <c r="BF32" s="200">
        <v>693275.11809842545</v>
      </c>
      <c r="BG32" s="197">
        <v>65.861136219350414</v>
      </c>
      <c r="BH32" s="314">
        <v>95</v>
      </c>
      <c r="BI32" s="200">
        <v>700207.86927940976</v>
      </c>
      <c r="BJ32" s="197">
        <v>66.519747581543925</v>
      </c>
      <c r="BK32" s="339">
        <v>115</v>
      </c>
      <c r="BL32" s="200">
        <v>707209.94797220384</v>
      </c>
      <c r="BM32" s="197">
        <v>81.32914401680344</v>
      </c>
      <c r="BN32" s="339">
        <v>115</v>
      </c>
      <c r="BO32" s="200">
        <v>714282.04745192593</v>
      </c>
      <c r="BP32" s="197">
        <v>82.142435456971484</v>
      </c>
      <c r="BQ32" s="339">
        <v>115</v>
      </c>
      <c r="BR32" s="200">
        <v>721424.86792644521</v>
      </c>
      <c r="BS32" s="197">
        <v>82.963859811541198</v>
      </c>
      <c r="BT32" s="339">
        <v>115</v>
      </c>
      <c r="BU32" s="200">
        <v>728639.11660570966</v>
      </c>
      <c r="BV32" s="197">
        <v>83.793498409656621</v>
      </c>
      <c r="BW32" s="314">
        <v>115</v>
      </c>
      <c r="BX32" s="200">
        <v>735925.50777176674</v>
      </c>
      <c r="BY32" s="197">
        <v>84.63143339375317</v>
      </c>
      <c r="BZ32" s="339">
        <v>125</v>
      </c>
      <c r="CA32" s="200">
        <v>743284.76284948445</v>
      </c>
      <c r="CB32" s="197">
        <v>92.910595356185553</v>
      </c>
      <c r="CC32" s="339">
        <v>125</v>
      </c>
      <c r="CD32" s="200">
        <v>750717.61047797929</v>
      </c>
      <c r="CE32" s="197">
        <v>93.839701309747412</v>
      </c>
      <c r="CF32" s="339">
        <v>125</v>
      </c>
      <c r="CG32" s="200">
        <v>758224.78658275912</v>
      </c>
      <c r="CH32" s="197">
        <v>94.778098322844897</v>
      </c>
      <c r="CI32" s="339">
        <v>125</v>
      </c>
      <c r="CJ32" s="200">
        <v>765807.03444858675</v>
      </c>
      <c r="CK32" s="197">
        <v>95.725879306073338</v>
      </c>
      <c r="CL32" s="314">
        <v>125</v>
      </c>
      <c r="CM32" s="200">
        <v>773465.10479307268</v>
      </c>
      <c r="CN32" s="197">
        <v>96.683138099134084</v>
      </c>
      <c r="CO32" s="339">
        <v>130</v>
      </c>
      <c r="CP32" s="200">
        <v>781199.75584100338</v>
      </c>
      <c r="CQ32" s="341">
        <v>101.55596825933044</v>
      </c>
    </row>
    <row r="33" spans="1:95" x14ac:dyDescent="0.35">
      <c r="A33" s="9" t="s">
        <v>52</v>
      </c>
      <c r="B33" s="10" t="s">
        <v>273</v>
      </c>
      <c r="C33" s="337">
        <v>7268.8167756019366</v>
      </c>
      <c r="D33" s="197">
        <v>347230.18425866496</v>
      </c>
      <c r="E33" s="197">
        <v>2523.9525883347355</v>
      </c>
      <c r="F33" s="314">
        <v>7203.0339837827387</v>
      </c>
      <c r="G33" s="200">
        <v>350702.48610125162</v>
      </c>
      <c r="H33" s="197">
        <v>2526.1219255844089</v>
      </c>
      <c r="I33" s="314">
        <v>7134.8932822961542</v>
      </c>
      <c r="J33" s="200">
        <v>354209.51096226415</v>
      </c>
      <c r="K33" s="197">
        <v>2527.2470602900644</v>
      </c>
      <c r="L33" s="314">
        <v>7065.1140259952981</v>
      </c>
      <c r="M33" s="200">
        <v>357751.60607188678</v>
      </c>
      <c r="N33" s="197">
        <v>2527.5558898808317</v>
      </c>
      <c r="O33" s="314">
        <v>6993.827025473006</v>
      </c>
      <c r="P33" s="200">
        <v>361329.12213260564</v>
      </c>
      <c r="Q33" s="197">
        <v>2527.0733794614539</v>
      </c>
      <c r="R33" s="314">
        <v>6921.0212861378322</v>
      </c>
      <c r="S33" s="200">
        <v>364942.41335393168</v>
      </c>
      <c r="T33" s="197">
        <v>2525.7742110370727</v>
      </c>
      <c r="U33" s="314">
        <v>6846.8279379504347</v>
      </c>
      <c r="V33" s="200">
        <v>368591.837487471</v>
      </c>
      <c r="W33" s="197">
        <v>2523.6848906097025</v>
      </c>
      <c r="X33" s="314">
        <v>6771.2389575154621</v>
      </c>
      <c r="Y33" s="200">
        <v>372277.75586234569</v>
      </c>
      <c r="Z33" s="197">
        <v>2520.7816435115451</v>
      </c>
      <c r="AA33" s="314">
        <v>6694.3853953476619</v>
      </c>
      <c r="AB33" s="200">
        <v>376000.53342096915</v>
      </c>
      <c r="AC33" s="197">
        <v>2517.0924795762662</v>
      </c>
      <c r="AD33" s="314">
        <v>6616.3288616379077</v>
      </c>
      <c r="AE33" s="200">
        <v>379760.53875517886</v>
      </c>
      <c r="AF33" s="197">
        <v>2512.6206130770511</v>
      </c>
      <c r="AG33" s="314">
        <v>6537.0652418754853</v>
      </c>
      <c r="AH33" s="200">
        <v>383558.14414273063</v>
      </c>
      <c r="AI33" s="197">
        <v>2507.3446123137114</v>
      </c>
      <c r="AJ33" s="314">
        <v>6456.7247100528357</v>
      </c>
      <c r="AK33" s="200">
        <v>387393.72558415792</v>
      </c>
      <c r="AL33" s="197">
        <v>2501.2946404986596</v>
      </c>
      <c r="AM33" s="314">
        <v>6375.3054114590695</v>
      </c>
      <c r="AN33" s="200">
        <v>391267.66283999948</v>
      </c>
      <c r="AO33" s="197">
        <v>2494.4508482327915</v>
      </c>
      <c r="AP33" s="314">
        <v>6292.9364655430181</v>
      </c>
      <c r="AQ33" s="200">
        <v>395180.33946839947</v>
      </c>
      <c r="AR33" s="197">
        <v>2486.8447687063599</v>
      </c>
      <c r="AS33" s="314">
        <v>6209.6179867392284</v>
      </c>
      <c r="AT33" s="200">
        <v>399132.14286308346</v>
      </c>
      <c r="AU33" s="197">
        <v>2478.4581334083741</v>
      </c>
      <c r="AV33" s="314">
        <v>6124.8567012202384</v>
      </c>
      <c r="AW33" s="200">
        <v>403123.46429171431</v>
      </c>
      <c r="AX33" s="197">
        <v>2469.073451686224</v>
      </c>
      <c r="AY33" s="314">
        <v>6038.3737245990087</v>
      </c>
      <c r="AZ33" s="200">
        <v>407154.69893463148</v>
      </c>
      <c r="BA33" s="197">
        <v>2458.5522358938988</v>
      </c>
      <c r="BB33" s="314">
        <v>5950.2738519571094</v>
      </c>
      <c r="BC33" s="200">
        <v>411226.24592397781</v>
      </c>
      <c r="BD33" s="197">
        <v>2446.9087783599289</v>
      </c>
      <c r="BE33" s="314">
        <v>5860.6032250081162</v>
      </c>
      <c r="BF33" s="200">
        <v>415338.50838321762</v>
      </c>
      <c r="BG33" s="197">
        <v>2434.1342017007455</v>
      </c>
      <c r="BH33" s="314">
        <v>5769.5294508914903</v>
      </c>
      <c r="BI33" s="200">
        <v>419491.89346704981</v>
      </c>
      <c r="BJ33" s="197">
        <v>2420.2708337683798</v>
      </c>
      <c r="BK33" s="314">
        <v>5677.101589088209</v>
      </c>
      <c r="BL33" s="200">
        <v>423686.81240172032</v>
      </c>
      <c r="BM33" s="197">
        <v>2405.3130759615246</v>
      </c>
      <c r="BN33" s="314">
        <v>5583.4861838841443</v>
      </c>
      <c r="BO33" s="200">
        <v>427923.68052573752</v>
      </c>
      <c r="BP33" s="197">
        <v>2389.3059579723081</v>
      </c>
      <c r="BQ33" s="314">
        <v>5488.7902582054694</v>
      </c>
      <c r="BR33" s="200">
        <v>432202.91733099491</v>
      </c>
      <c r="BS33" s="197">
        <v>2372.2711622143488</v>
      </c>
      <c r="BT33" s="314">
        <v>5393.0657561023663</v>
      </c>
      <c r="BU33" s="200">
        <v>436524.94650430488</v>
      </c>
      <c r="BV33" s="197">
        <v>2354.2077406767839</v>
      </c>
      <c r="BW33" s="314">
        <v>5296.098433807646</v>
      </c>
      <c r="BX33" s="200">
        <v>440890.19596934796</v>
      </c>
      <c r="BY33" s="197">
        <v>2334.9978763544095</v>
      </c>
      <c r="BZ33" s="314">
        <v>5197.9617298291905</v>
      </c>
      <c r="CA33" s="200">
        <v>445299.09792904143</v>
      </c>
      <c r="CB33" s="197">
        <v>2314.6476693626187</v>
      </c>
      <c r="CC33" s="314">
        <v>5098.8365996413477</v>
      </c>
      <c r="CD33" s="200">
        <v>449752.08890833182</v>
      </c>
      <c r="CE33" s="197">
        <v>2293.2124116909517</v>
      </c>
      <c r="CF33" s="314">
        <v>4998.848413922381</v>
      </c>
      <c r="CG33" s="200">
        <v>454249.60979741515</v>
      </c>
      <c r="CH33" s="197">
        <v>2270.724941460669</v>
      </c>
      <c r="CI33" s="314">
        <v>4898.0716298977059</v>
      </c>
      <c r="CJ33" s="200">
        <v>458792.10589538928</v>
      </c>
      <c r="CK33" s="197">
        <v>2247.1965979072302</v>
      </c>
      <c r="CL33" s="314">
        <v>4799.3265058389679</v>
      </c>
      <c r="CM33" s="200">
        <v>463380.02695434319</v>
      </c>
      <c r="CN33" s="197">
        <v>2223.9120456383548</v>
      </c>
      <c r="CO33" s="314">
        <v>4702.5720834812537</v>
      </c>
      <c r="CP33" s="200">
        <v>468013.82722388662</v>
      </c>
      <c r="CQ33" s="341">
        <v>2200.8687585862681</v>
      </c>
    </row>
    <row r="34" spans="1:95" x14ac:dyDescent="0.35">
      <c r="A34" s="9" t="s">
        <v>53</v>
      </c>
      <c r="B34" s="10" t="s">
        <v>390</v>
      </c>
      <c r="C34" s="337">
        <v>7430.6677755508754</v>
      </c>
      <c r="D34" s="197">
        <v>916199.31112514727</v>
      </c>
      <c r="E34" s="197">
        <v>6807.9726971595419</v>
      </c>
      <c r="F34" s="314">
        <v>7544.7602860657871</v>
      </c>
      <c r="G34" s="200">
        <v>925361.30423639878</v>
      </c>
      <c r="H34" s="197">
        <v>6981.6292184648219</v>
      </c>
      <c r="I34" s="314">
        <v>7660.6046042713115</v>
      </c>
      <c r="J34" s="200">
        <v>934614.91727876279</v>
      </c>
      <c r="K34" s="197">
        <v>7159.7153385263418</v>
      </c>
      <c r="L34" s="314">
        <v>7778.2276279030757</v>
      </c>
      <c r="M34" s="200">
        <v>943961.06645155046</v>
      </c>
      <c r="N34" s="197">
        <v>7342.3440467383016</v>
      </c>
      <c r="O34" s="314">
        <v>7801.562310786785</v>
      </c>
      <c r="P34" s="200">
        <v>953400.67711606598</v>
      </c>
      <c r="Q34" s="197">
        <v>7438.0147896673016</v>
      </c>
      <c r="R34" s="314">
        <v>7824.9669977191452</v>
      </c>
      <c r="S34" s="200">
        <v>962934.68388722662</v>
      </c>
      <c r="T34" s="197">
        <v>7534.9321223766665</v>
      </c>
      <c r="U34" s="314">
        <v>7848.4418987123026</v>
      </c>
      <c r="V34" s="200">
        <v>972564.03072609892</v>
      </c>
      <c r="W34" s="197">
        <v>7633.1122879312343</v>
      </c>
      <c r="X34" s="314">
        <v>7871.9872244084399</v>
      </c>
      <c r="Y34" s="200">
        <v>982289.67103335995</v>
      </c>
      <c r="Z34" s="197">
        <v>7732.5717410429779</v>
      </c>
      <c r="AA34" s="314">
        <v>7895.6031860816656</v>
      </c>
      <c r="AB34" s="200">
        <v>992112.56774369359</v>
      </c>
      <c r="AC34" s="197">
        <v>7833.3271508287698</v>
      </c>
      <c r="AD34" s="314">
        <v>7919.2899956399106</v>
      </c>
      <c r="AE34" s="200">
        <v>1002033.6934211305</v>
      </c>
      <c r="AF34" s="197">
        <v>7935.3954036040686</v>
      </c>
      <c r="AG34" s="314">
        <v>7943.0478656268306</v>
      </c>
      <c r="AH34" s="200">
        <v>1012054.0303553418</v>
      </c>
      <c r="AI34" s="197">
        <v>8038.79360571303</v>
      </c>
      <c r="AJ34" s="314">
        <v>7966.877009223711</v>
      </c>
      <c r="AK34" s="200">
        <v>1022174.5706588953</v>
      </c>
      <c r="AL34" s="197">
        <v>8143.5390863954708</v>
      </c>
      <c r="AM34" s="314">
        <v>7990.7776402513819</v>
      </c>
      <c r="AN34" s="200">
        <v>1032396.3163654843</v>
      </c>
      <c r="AO34" s="197">
        <v>8249.6494006912035</v>
      </c>
      <c r="AP34" s="314">
        <v>8014.7499731721364</v>
      </c>
      <c r="AQ34" s="200">
        <v>1042720.2795291392</v>
      </c>
      <c r="AR34" s="197">
        <v>8357.142332382211</v>
      </c>
      <c r="AS34" s="314">
        <v>8038.7942230916524</v>
      </c>
      <c r="AT34" s="200">
        <v>1053147.4823244305</v>
      </c>
      <c r="AU34" s="197">
        <v>8466.0358969731496</v>
      </c>
      <c r="AV34" s="314">
        <v>8062.910605760927</v>
      </c>
      <c r="AW34" s="200">
        <v>1063678.9571476749</v>
      </c>
      <c r="AX34" s="197">
        <v>8576.3483447107101</v>
      </c>
      <c r="AY34" s="314">
        <v>8087.09933757821</v>
      </c>
      <c r="AZ34" s="200">
        <v>1074315.7467191517</v>
      </c>
      <c r="BA34" s="197">
        <v>8688.0981636422912</v>
      </c>
      <c r="BB34" s="314">
        <v>8111.3606355909442</v>
      </c>
      <c r="BC34" s="200">
        <v>1085058.9041863433</v>
      </c>
      <c r="BD34" s="197">
        <v>8801.3040827145524</v>
      </c>
      <c r="BE34" s="314">
        <v>8135.6947174977167</v>
      </c>
      <c r="BF34" s="200">
        <v>1095909.4932282066</v>
      </c>
      <c r="BG34" s="197">
        <v>8915.9850749123216</v>
      </c>
      <c r="BH34" s="314">
        <v>8160.1018016502103</v>
      </c>
      <c r="BI34" s="200">
        <v>1106868.5881604888</v>
      </c>
      <c r="BJ34" s="197">
        <v>9032.1603604384291</v>
      </c>
      <c r="BK34" s="314">
        <v>8184.582107055161</v>
      </c>
      <c r="BL34" s="200">
        <v>1117937.2740420937</v>
      </c>
      <c r="BM34" s="197">
        <v>9149.8494099349427</v>
      </c>
      <c r="BN34" s="314">
        <v>8209.1358533763268</v>
      </c>
      <c r="BO34" s="200">
        <v>1129116.6467825146</v>
      </c>
      <c r="BP34" s="197">
        <v>9269.0719477463954</v>
      </c>
      <c r="BQ34" s="314">
        <v>8233.7632609364555</v>
      </c>
      <c r="BR34" s="200">
        <v>1140407.8132503398</v>
      </c>
      <c r="BS34" s="197">
        <v>9389.8479552255303</v>
      </c>
      <c r="BT34" s="314">
        <v>8258.4645507192654</v>
      </c>
      <c r="BU34" s="200">
        <v>1151811.8913828433</v>
      </c>
      <c r="BV34" s="197">
        <v>9512.1976740821192</v>
      </c>
      <c r="BW34" s="314">
        <v>8283.2399443714239</v>
      </c>
      <c r="BX34" s="200">
        <v>1163330.0102966717</v>
      </c>
      <c r="BY34" s="197">
        <v>9636.14160977541</v>
      </c>
      <c r="BZ34" s="314">
        <v>8308.0896642045391</v>
      </c>
      <c r="CA34" s="200">
        <v>1174963.3103996385</v>
      </c>
      <c r="CB34" s="197">
        <v>9761.7005349507872</v>
      </c>
      <c r="CC34" s="314">
        <v>8333.0139331971532</v>
      </c>
      <c r="CD34" s="200">
        <v>1186712.9435036348</v>
      </c>
      <c r="CE34" s="197">
        <v>9888.8954929211941</v>
      </c>
      <c r="CF34" s="314">
        <v>8358.0129749967455</v>
      </c>
      <c r="CG34" s="200">
        <v>1198580.0729386711</v>
      </c>
      <c r="CH34" s="197">
        <v>10017.747801193958</v>
      </c>
      <c r="CI34" s="314">
        <v>8383.087013921735</v>
      </c>
      <c r="CJ34" s="200">
        <v>1210565.8736680578</v>
      </c>
      <c r="CK34" s="197">
        <v>10148.279055043517</v>
      </c>
      <c r="CL34" s="314">
        <v>8408.2362749634995</v>
      </c>
      <c r="CM34" s="200">
        <v>1222671.5324047385</v>
      </c>
      <c r="CN34" s="197">
        <v>10280.511131130732</v>
      </c>
      <c r="CO34" s="314">
        <v>8433.4609837883891</v>
      </c>
      <c r="CP34" s="200">
        <v>1234898.247728786</v>
      </c>
      <c r="CQ34" s="341">
        <v>10414.466191169366</v>
      </c>
    </row>
    <row r="35" spans="1:95" x14ac:dyDescent="0.35">
      <c r="A35" s="58" t="s">
        <v>54</v>
      </c>
      <c r="B35" s="55" t="s">
        <v>11</v>
      </c>
      <c r="C35" s="337">
        <v>5647.2994635508767</v>
      </c>
      <c r="D35" s="197">
        <v>1126139.5528567452</v>
      </c>
      <c r="E35" s="197">
        <v>6359.6472927313216</v>
      </c>
      <c r="F35" s="314">
        <v>5702.2479740657882</v>
      </c>
      <c r="G35" s="200">
        <v>1137400.9483853127</v>
      </c>
      <c r="H35" s="197">
        <v>6485.7422536306549</v>
      </c>
      <c r="I35" s="314">
        <v>5758.9482922713123</v>
      </c>
      <c r="J35" s="200">
        <v>1148774.9578691658</v>
      </c>
      <c r="K35" s="197">
        <v>6615.7355818246815</v>
      </c>
      <c r="L35" s="314">
        <v>5817.4273159030772</v>
      </c>
      <c r="M35" s="200">
        <v>1160262.7074478574</v>
      </c>
      <c r="N35" s="197">
        <v>6749.7439679308263</v>
      </c>
      <c r="O35" s="314">
        <v>5781.6179987867863</v>
      </c>
      <c r="P35" s="200">
        <v>1171865.334522336</v>
      </c>
      <c r="Q35" s="197">
        <v>6775.2777102286364</v>
      </c>
      <c r="R35" s="314">
        <v>5741.970685719145</v>
      </c>
      <c r="S35" s="200">
        <v>1183583.9878675593</v>
      </c>
      <c r="T35" s="197">
        <v>6796.1045624220897</v>
      </c>
      <c r="U35" s="314">
        <v>5722.845586712303</v>
      </c>
      <c r="V35" s="200">
        <v>1195419.8277462348</v>
      </c>
      <c r="W35" s="197">
        <v>6841.2030854859222</v>
      </c>
      <c r="X35" s="314">
        <v>5462.2309124084395</v>
      </c>
      <c r="Y35" s="200">
        <v>1207374.0260236971</v>
      </c>
      <c r="Z35" s="197">
        <v>6594.9557277856702</v>
      </c>
      <c r="AA35" s="314">
        <v>5443.2468740816648</v>
      </c>
      <c r="AB35" s="200">
        <v>1219447.766283934</v>
      </c>
      <c r="AC35" s="197">
        <v>6637.7552419308922</v>
      </c>
      <c r="AD35" s="314">
        <v>5424.3336836399103</v>
      </c>
      <c r="AE35" s="200">
        <v>1231642.2439467735</v>
      </c>
      <c r="AF35" s="197">
        <v>6680.8385100343266</v>
      </c>
      <c r="AG35" s="314">
        <v>4845.6915536268298</v>
      </c>
      <c r="AH35" s="200">
        <v>1243958.6663862413</v>
      </c>
      <c r="AI35" s="197">
        <v>6027.8400027687057</v>
      </c>
      <c r="AJ35" s="314">
        <v>4844.1206972237105</v>
      </c>
      <c r="AK35" s="200">
        <v>1256398.2530501038</v>
      </c>
      <c r="AL35" s="197">
        <v>6086.1447815557203</v>
      </c>
      <c r="AM35" s="314">
        <v>4842.6213282513809</v>
      </c>
      <c r="AN35" s="200">
        <v>1268962.2355806048</v>
      </c>
      <c r="AO35" s="197">
        <v>6145.1035867681894</v>
      </c>
      <c r="AP35" s="314">
        <v>4841.1936611721367</v>
      </c>
      <c r="AQ35" s="200">
        <v>1281651.8579364107</v>
      </c>
      <c r="AR35" s="197">
        <v>6204.7248504712425</v>
      </c>
      <c r="AS35" s="314">
        <v>4839.8379110916521</v>
      </c>
      <c r="AT35" s="200">
        <v>1294468.3765157748</v>
      </c>
      <c r="AU35" s="197">
        <v>6265.0171233703095</v>
      </c>
      <c r="AV35" s="314">
        <v>4836.1006057609256</v>
      </c>
      <c r="AW35" s="200">
        <v>1307413.0602809326</v>
      </c>
      <c r="AX35" s="197">
        <v>6322.7810928043637</v>
      </c>
      <c r="AY35" s="314">
        <v>4838.6893375782083</v>
      </c>
      <c r="AZ35" s="200">
        <v>1320487.1908837419</v>
      </c>
      <c r="BA35" s="197">
        <v>6389.4272909377623</v>
      </c>
      <c r="BB35" s="314">
        <v>4841.3506355909431</v>
      </c>
      <c r="BC35" s="200">
        <v>1333692.0627925794</v>
      </c>
      <c r="BD35" s="197">
        <v>6456.8709158834508</v>
      </c>
      <c r="BE35" s="314">
        <v>4844.0847174977152</v>
      </c>
      <c r="BF35" s="200">
        <v>1347028.9834205052</v>
      </c>
      <c r="BG35" s="197">
        <v>6525.1225126137524</v>
      </c>
      <c r="BH35" s="314">
        <v>4846.8918016502084</v>
      </c>
      <c r="BI35" s="200">
        <v>1360499.2732547102</v>
      </c>
      <c r="BJ35" s="197">
        <v>6594.1927736893213</v>
      </c>
      <c r="BK35" s="314">
        <v>4849.7721070551606</v>
      </c>
      <c r="BL35" s="200">
        <v>1374104.2659872575</v>
      </c>
      <c r="BM35" s="197">
        <v>6664.0925413705063</v>
      </c>
      <c r="BN35" s="314">
        <v>4856.3258533763264</v>
      </c>
      <c r="BO35" s="200">
        <v>1387845.3086471302</v>
      </c>
      <c r="BP35" s="197">
        <v>6739.8290528701054</v>
      </c>
      <c r="BQ35" s="314">
        <v>4862.9532609364551</v>
      </c>
      <c r="BR35" s="200">
        <v>1401723.7617336016</v>
      </c>
      <c r="BS35" s="197">
        <v>6816.5171380545316</v>
      </c>
      <c r="BT35" s="314">
        <v>4869.654550719265</v>
      </c>
      <c r="BU35" s="200">
        <v>1415740.9993509375</v>
      </c>
      <c r="BV35" s="197">
        <v>6894.169600129133</v>
      </c>
      <c r="BW35" s="314">
        <v>4876.4299443714235</v>
      </c>
      <c r="BX35" s="200">
        <v>1429898.4093444468</v>
      </c>
      <c r="BY35" s="197">
        <v>6972.7994207363281</v>
      </c>
      <c r="BZ35" s="314">
        <v>4883.2796642045387</v>
      </c>
      <c r="CA35" s="200">
        <v>1444197.3934378913</v>
      </c>
      <c r="CB35" s="197">
        <v>7052.4197624724557</v>
      </c>
      <c r="CC35" s="314">
        <v>4902.8039331971531</v>
      </c>
      <c r="CD35" s="200">
        <v>1458639.3673722702</v>
      </c>
      <c r="CE35" s="197">
        <v>7151.4228274689731</v>
      </c>
      <c r="CF35" s="314">
        <v>4922.4029749967449</v>
      </c>
      <c r="CG35" s="200">
        <v>1473225.7610459928</v>
      </c>
      <c r="CH35" s="197">
        <v>7251.8108690146391</v>
      </c>
      <c r="CI35" s="314">
        <v>4942.0770139217348</v>
      </c>
      <c r="CJ35" s="200">
        <v>1487958.0186564529</v>
      </c>
      <c r="CK35" s="197">
        <v>7353.6031216825841</v>
      </c>
      <c r="CL35" s="314">
        <v>4961.8262749634996</v>
      </c>
      <c r="CM35" s="200">
        <v>1502837.5988430174</v>
      </c>
      <c r="CN35" s="197">
        <v>7456.819084942339</v>
      </c>
      <c r="CO35" s="314">
        <v>4980.8509837883894</v>
      </c>
      <c r="CP35" s="200">
        <v>1517865.9748314475</v>
      </c>
      <c r="CQ35" s="341">
        <v>7560.2642339981376</v>
      </c>
    </row>
    <row r="36" spans="1:95" x14ac:dyDescent="0.35">
      <c r="A36" s="58" t="s">
        <v>55</v>
      </c>
      <c r="B36" s="55" t="s">
        <v>40</v>
      </c>
      <c r="C36" s="337">
        <v>244.44000000000003</v>
      </c>
      <c r="D36" s="197">
        <v>253585.36931023892</v>
      </c>
      <c r="E36" s="197">
        <v>61.986407674194808</v>
      </c>
      <c r="F36" s="339">
        <v>244.44000000000003</v>
      </c>
      <c r="G36" s="200">
        <v>256121.22300334132</v>
      </c>
      <c r="H36" s="197">
        <v>62.606271750936763</v>
      </c>
      <c r="I36" s="339">
        <v>244.44000000000003</v>
      </c>
      <c r="J36" s="200">
        <v>258682.43523337474</v>
      </c>
      <c r="K36" s="197">
        <v>63.232334468446126</v>
      </c>
      <c r="L36" s="339">
        <v>244.44000000000003</v>
      </c>
      <c r="M36" s="200">
        <v>261269.2595857085</v>
      </c>
      <c r="N36" s="197">
        <v>63.864657813130592</v>
      </c>
      <c r="O36" s="314">
        <v>244.44000000000003</v>
      </c>
      <c r="P36" s="200">
        <v>263881.95218156558</v>
      </c>
      <c r="Q36" s="197">
        <v>64.503304391261892</v>
      </c>
      <c r="R36" s="339">
        <v>244.44000000000003</v>
      </c>
      <c r="S36" s="200">
        <v>266520.77170338121</v>
      </c>
      <c r="T36" s="197">
        <v>65.148337435174511</v>
      </c>
      <c r="U36" s="339">
        <v>244.44000000000003</v>
      </c>
      <c r="V36" s="200">
        <v>269185.97942041501</v>
      </c>
      <c r="W36" s="197">
        <v>65.799820809526253</v>
      </c>
      <c r="X36" s="339">
        <v>486</v>
      </c>
      <c r="Y36" s="200">
        <v>271877.83921461919</v>
      </c>
      <c r="Z36" s="197">
        <v>132.13262985830494</v>
      </c>
      <c r="AA36" s="339">
        <v>486</v>
      </c>
      <c r="AB36" s="200">
        <v>274596.61760676536</v>
      </c>
      <c r="AC36" s="197">
        <v>133.45395615688795</v>
      </c>
      <c r="AD36" s="314">
        <v>486</v>
      </c>
      <c r="AE36" s="200">
        <v>277342.58378283301</v>
      </c>
      <c r="AF36" s="197">
        <v>134.78849571845683</v>
      </c>
      <c r="AG36" s="339">
        <v>486</v>
      </c>
      <c r="AH36" s="200">
        <v>280116.00962066132</v>
      </c>
      <c r="AI36" s="197">
        <v>136.13638067564142</v>
      </c>
      <c r="AJ36" s="339">
        <v>486</v>
      </c>
      <c r="AK36" s="200">
        <v>282917.16971686797</v>
      </c>
      <c r="AL36" s="197">
        <v>137.49774448239782</v>
      </c>
      <c r="AM36" s="339">
        <v>486</v>
      </c>
      <c r="AN36" s="200">
        <v>285746.34141403664</v>
      </c>
      <c r="AO36" s="197">
        <v>138.87272192722182</v>
      </c>
      <c r="AP36" s="339">
        <v>486</v>
      </c>
      <c r="AQ36" s="200">
        <v>288603.80482817703</v>
      </c>
      <c r="AR36" s="197">
        <v>140.26144914649404</v>
      </c>
      <c r="AS36" s="314">
        <v>486</v>
      </c>
      <c r="AT36" s="200">
        <v>291489.84287645883</v>
      </c>
      <c r="AU36" s="197">
        <v>141.664063637959</v>
      </c>
      <c r="AV36" s="339">
        <v>486</v>
      </c>
      <c r="AW36" s="200">
        <v>294404.74130522343</v>
      </c>
      <c r="AX36" s="197">
        <v>143.08070427433861</v>
      </c>
      <c r="AY36" s="339">
        <v>486</v>
      </c>
      <c r="AZ36" s="200">
        <v>297348.78871827567</v>
      </c>
      <c r="BA36" s="197">
        <v>144.51151131708198</v>
      </c>
      <c r="BB36" s="339">
        <v>486</v>
      </c>
      <c r="BC36" s="200">
        <v>300322.27660545841</v>
      </c>
      <c r="BD36" s="197">
        <v>145.95662643025278</v>
      </c>
      <c r="BE36" s="339">
        <v>486</v>
      </c>
      <c r="BF36" s="200">
        <v>303325.49937151297</v>
      </c>
      <c r="BG36" s="197">
        <v>147.41619269455532</v>
      </c>
      <c r="BH36" s="314">
        <v>486</v>
      </c>
      <c r="BI36" s="200">
        <v>306358.75436522812</v>
      </c>
      <c r="BJ36" s="197">
        <v>148.89035462150085</v>
      </c>
      <c r="BK36" s="339">
        <v>486</v>
      </c>
      <c r="BL36" s="200">
        <v>309422.34190888039</v>
      </c>
      <c r="BM36" s="197">
        <v>150.37925816771588</v>
      </c>
      <c r="BN36" s="339">
        <v>486</v>
      </c>
      <c r="BO36" s="200">
        <v>312516.56532796921</v>
      </c>
      <c r="BP36" s="197">
        <v>151.88305074939305</v>
      </c>
      <c r="BQ36" s="339">
        <v>486</v>
      </c>
      <c r="BR36" s="200">
        <v>315641.7309812489</v>
      </c>
      <c r="BS36" s="197">
        <v>153.40188125688695</v>
      </c>
      <c r="BT36" s="339">
        <v>486</v>
      </c>
      <c r="BU36" s="200">
        <v>318798.1482910614</v>
      </c>
      <c r="BV36" s="197">
        <v>154.93590006945584</v>
      </c>
      <c r="BW36" s="314">
        <v>486</v>
      </c>
      <c r="BX36" s="200">
        <v>321986.12977397203</v>
      </c>
      <c r="BY36" s="197">
        <v>156.48525907015039</v>
      </c>
      <c r="BZ36" s="339">
        <v>486</v>
      </c>
      <c r="CA36" s="200">
        <v>325205.99107171176</v>
      </c>
      <c r="CB36" s="197">
        <v>158.05011166085194</v>
      </c>
      <c r="CC36" s="339">
        <v>486</v>
      </c>
      <c r="CD36" s="200">
        <v>328458.05098242889</v>
      </c>
      <c r="CE36" s="197">
        <v>159.63061277746041</v>
      </c>
      <c r="CF36" s="339">
        <v>486</v>
      </c>
      <c r="CG36" s="200">
        <v>331742.63149225316</v>
      </c>
      <c r="CH36" s="197">
        <v>161.22691890523501</v>
      </c>
      <c r="CI36" s="339">
        <v>486</v>
      </c>
      <c r="CJ36" s="200">
        <v>335060.05780717568</v>
      </c>
      <c r="CK36" s="197">
        <v>162.83918809428738</v>
      </c>
      <c r="CL36" s="314">
        <v>486</v>
      </c>
      <c r="CM36" s="200">
        <v>338410.65838524746</v>
      </c>
      <c r="CN36" s="197">
        <v>164.46757997523028</v>
      </c>
      <c r="CO36" s="339">
        <v>486</v>
      </c>
      <c r="CP36" s="200">
        <v>341794.76496909995</v>
      </c>
      <c r="CQ36" s="341">
        <v>166.11225577498257</v>
      </c>
    </row>
    <row r="37" spans="1:95" x14ac:dyDescent="0.35">
      <c r="A37" s="58" t="s">
        <v>56</v>
      </c>
      <c r="B37" s="55" t="s">
        <v>38</v>
      </c>
      <c r="C37" s="337">
        <v>1316.52</v>
      </c>
      <c r="D37" s="197">
        <v>1126139.5528567452</v>
      </c>
      <c r="E37" s="197">
        <v>1482.5852441269622</v>
      </c>
      <c r="F37" s="339">
        <v>1316.52</v>
      </c>
      <c r="G37" s="200">
        <v>1137400.9483853127</v>
      </c>
      <c r="H37" s="197">
        <v>1497.4110965682319</v>
      </c>
      <c r="I37" s="339">
        <v>1316.52</v>
      </c>
      <c r="J37" s="200">
        <v>1148774.9578691658</v>
      </c>
      <c r="K37" s="197">
        <v>1512.3852075339141</v>
      </c>
      <c r="L37" s="339">
        <v>1316.52</v>
      </c>
      <c r="M37" s="200">
        <v>1160262.7074478574</v>
      </c>
      <c r="N37" s="197">
        <v>1527.5090596092532</v>
      </c>
      <c r="O37" s="314">
        <v>1316.52</v>
      </c>
      <c r="P37" s="200">
        <v>1171865.334522336</v>
      </c>
      <c r="Q37" s="197">
        <v>1542.7841502053459</v>
      </c>
      <c r="R37" s="339">
        <v>1316.52</v>
      </c>
      <c r="S37" s="200">
        <v>1183583.9878675593</v>
      </c>
      <c r="T37" s="197">
        <v>1558.2119917073992</v>
      </c>
      <c r="U37" s="339">
        <v>1316.52</v>
      </c>
      <c r="V37" s="200">
        <v>1195419.8277462348</v>
      </c>
      <c r="W37" s="197">
        <v>1573.7941116244731</v>
      </c>
      <c r="X37" s="339">
        <v>1316.52</v>
      </c>
      <c r="Y37" s="200">
        <v>1207374.0260236971</v>
      </c>
      <c r="Z37" s="197">
        <v>1589.5320527407177</v>
      </c>
      <c r="AA37" s="339">
        <v>1316.52</v>
      </c>
      <c r="AB37" s="200">
        <v>1219447.766283934</v>
      </c>
      <c r="AC37" s="197">
        <v>1605.4273732681247</v>
      </c>
      <c r="AD37" s="314">
        <v>1316.52</v>
      </c>
      <c r="AE37" s="200">
        <v>1231642.2439467735</v>
      </c>
      <c r="AF37" s="197">
        <v>1621.4816470008061</v>
      </c>
      <c r="AG37" s="339">
        <v>1876.3200000000002</v>
      </c>
      <c r="AH37" s="200">
        <v>1243958.6663862413</v>
      </c>
      <c r="AI37" s="197">
        <v>2334.0645249138329</v>
      </c>
      <c r="AJ37" s="339">
        <v>1876.3200000000002</v>
      </c>
      <c r="AK37" s="200">
        <v>1256398.2530501038</v>
      </c>
      <c r="AL37" s="197">
        <v>2357.405170162971</v>
      </c>
      <c r="AM37" s="339">
        <v>1876.3200000000002</v>
      </c>
      <c r="AN37" s="200">
        <v>1268962.2355806048</v>
      </c>
      <c r="AO37" s="197">
        <v>2380.9792218646007</v>
      </c>
      <c r="AP37" s="339">
        <v>1876.3200000000002</v>
      </c>
      <c r="AQ37" s="200">
        <v>1281651.8579364107</v>
      </c>
      <c r="AR37" s="197">
        <v>2404.7890140832465</v>
      </c>
      <c r="AS37" s="314">
        <v>1876.3200000000002</v>
      </c>
      <c r="AT37" s="200">
        <v>1294468.3765157748</v>
      </c>
      <c r="AU37" s="197">
        <v>2428.8369042240788</v>
      </c>
      <c r="AV37" s="339">
        <v>1876.3200000000002</v>
      </c>
      <c r="AW37" s="200">
        <v>1307413.0602809326</v>
      </c>
      <c r="AX37" s="197">
        <v>2453.1252732663197</v>
      </c>
      <c r="AY37" s="339">
        <v>1876.3200000000002</v>
      </c>
      <c r="AZ37" s="200">
        <v>1320487.1908837419</v>
      </c>
      <c r="BA37" s="197">
        <v>2477.6565259989829</v>
      </c>
      <c r="BB37" s="339">
        <v>1876.3200000000002</v>
      </c>
      <c r="BC37" s="200">
        <v>1333692.0627925794</v>
      </c>
      <c r="BD37" s="197">
        <v>2502.4330912589726</v>
      </c>
      <c r="BE37" s="339">
        <v>1876.3200000000002</v>
      </c>
      <c r="BF37" s="200">
        <v>1347028.9834205052</v>
      </c>
      <c r="BG37" s="197">
        <v>2527.4574221715625</v>
      </c>
      <c r="BH37" s="314">
        <v>1876.3200000000002</v>
      </c>
      <c r="BI37" s="200">
        <v>1360499.2732547102</v>
      </c>
      <c r="BJ37" s="197">
        <v>2552.7319963932782</v>
      </c>
      <c r="BK37" s="339">
        <v>1876.3200000000002</v>
      </c>
      <c r="BL37" s="200">
        <v>1374104.2659872575</v>
      </c>
      <c r="BM37" s="197">
        <v>2578.259316357211</v>
      </c>
      <c r="BN37" s="339">
        <v>1876.3200000000002</v>
      </c>
      <c r="BO37" s="200">
        <v>1387845.3086471302</v>
      </c>
      <c r="BP37" s="197">
        <v>2604.0419095207835</v>
      </c>
      <c r="BQ37" s="339">
        <v>1876.3200000000002</v>
      </c>
      <c r="BR37" s="200">
        <v>1401723.7617336016</v>
      </c>
      <c r="BS37" s="197">
        <v>2630.0823286159916</v>
      </c>
      <c r="BT37" s="339">
        <v>1876.3200000000002</v>
      </c>
      <c r="BU37" s="200">
        <v>1415740.9993509375</v>
      </c>
      <c r="BV37" s="197">
        <v>2656.3831519021514</v>
      </c>
      <c r="BW37" s="314">
        <v>1876.3200000000002</v>
      </c>
      <c r="BX37" s="200">
        <v>1429898.4093444468</v>
      </c>
      <c r="BY37" s="197">
        <v>2682.9469834211727</v>
      </c>
      <c r="BZ37" s="339">
        <v>1876.3200000000002</v>
      </c>
      <c r="CA37" s="200">
        <v>1444197.3934378913</v>
      </c>
      <c r="CB37" s="197">
        <v>2709.7764532553842</v>
      </c>
      <c r="CC37" s="339">
        <v>1876.3200000000002</v>
      </c>
      <c r="CD37" s="200">
        <v>1458639.3673722702</v>
      </c>
      <c r="CE37" s="197">
        <v>2736.8742177879381</v>
      </c>
      <c r="CF37" s="339">
        <v>1876.3200000000002</v>
      </c>
      <c r="CG37" s="200">
        <v>1473225.7610459928</v>
      </c>
      <c r="CH37" s="197">
        <v>2764.2429599658176</v>
      </c>
      <c r="CI37" s="339">
        <v>1876.3200000000002</v>
      </c>
      <c r="CJ37" s="200">
        <v>1487958.0186564529</v>
      </c>
      <c r="CK37" s="197">
        <v>2791.8853895654761</v>
      </c>
      <c r="CL37" s="314">
        <v>1876.3200000000002</v>
      </c>
      <c r="CM37" s="200">
        <v>1502837.5988430174</v>
      </c>
      <c r="CN37" s="197">
        <v>2819.8042434611307</v>
      </c>
      <c r="CO37" s="339">
        <v>1876.3200000000002</v>
      </c>
      <c r="CP37" s="200">
        <v>1517865.9748314475</v>
      </c>
      <c r="CQ37" s="341">
        <v>2848.0022858957418</v>
      </c>
    </row>
    <row r="38" spans="1:95" x14ac:dyDescent="0.35">
      <c r="A38" s="58" t="s">
        <v>57</v>
      </c>
      <c r="B38" s="55" t="s">
        <v>39</v>
      </c>
      <c r="C38" s="337">
        <v>0</v>
      </c>
      <c r="D38" s="197">
        <v>253585.36931023892</v>
      </c>
      <c r="E38" s="197">
        <v>0</v>
      </c>
      <c r="F38" s="347">
        <v>30.744000000000007</v>
      </c>
      <c r="G38" s="200">
        <v>256121.22300334132</v>
      </c>
      <c r="H38" s="197">
        <v>7.8741908800147273</v>
      </c>
      <c r="I38" s="347">
        <v>61.488000000000014</v>
      </c>
      <c r="J38" s="200">
        <v>258682.43523337474</v>
      </c>
      <c r="K38" s="197">
        <v>15.905865577629749</v>
      </c>
      <c r="L38" s="347">
        <v>92.232000000000028</v>
      </c>
      <c r="M38" s="200">
        <v>261269.2595857085</v>
      </c>
      <c r="N38" s="197">
        <v>24.097386350109073</v>
      </c>
      <c r="O38" s="314">
        <v>122.97600000000003</v>
      </c>
      <c r="P38" s="200">
        <v>263881.95218156558</v>
      </c>
      <c r="Q38" s="197">
        <v>32.451146951480219</v>
      </c>
      <c r="R38" s="347">
        <v>153.72000000000003</v>
      </c>
      <c r="S38" s="200">
        <v>266520.77170338121</v>
      </c>
      <c r="T38" s="197">
        <v>40.969573026243772</v>
      </c>
      <c r="U38" s="347">
        <v>153.72000000000003</v>
      </c>
      <c r="V38" s="200">
        <v>269185.97942041501</v>
      </c>
      <c r="W38" s="197">
        <v>41.379268756506207</v>
      </c>
      <c r="X38" s="347">
        <v>153.72000000000003</v>
      </c>
      <c r="Y38" s="200">
        <v>271877.83921461919</v>
      </c>
      <c r="Z38" s="197">
        <v>41.79306144407127</v>
      </c>
      <c r="AA38" s="347">
        <v>153.72000000000003</v>
      </c>
      <c r="AB38" s="200">
        <v>274596.61760676536</v>
      </c>
      <c r="AC38" s="197">
        <v>42.210992058511977</v>
      </c>
      <c r="AD38" s="314">
        <v>153.72000000000003</v>
      </c>
      <c r="AE38" s="200">
        <v>277342.58378283301</v>
      </c>
      <c r="AF38" s="197">
        <v>42.633101979097098</v>
      </c>
      <c r="AG38" s="347">
        <v>153.72000000000003</v>
      </c>
      <c r="AH38" s="200">
        <v>280116.00962066132</v>
      </c>
      <c r="AI38" s="197">
        <v>43.05943299888807</v>
      </c>
      <c r="AJ38" s="347">
        <v>153.72000000000003</v>
      </c>
      <c r="AK38" s="200">
        <v>282917.16971686797</v>
      </c>
      <c r="AL38" s="197">
        <v>43.490027328876948</v>
      </c>
      <c r="AM38" s="347">
        <v>153.72000000000003</v>
      </c>
      <c r="AN38" s="200">
        <v>285746.34141403664</v>
      </c>
      <c r="AO38" s="197">
        <v>43.924927602165724</v>
      </c>
      <c r="AP38" s="347">
        <v>153.72000000000003</v>
      </c>
      <c r="AQ38" s="200">
        <v>288603.80482817703</v>
      </c>
      <c r="AR38" s="197">
        <v>44.364176878187379</v>
      </c>
      <c r="AS38" s="314">
        <v>153.72000000000003</v>
      </c>
      <c r="AT38" s="200">
        <v>291489.84287645883</v>
      </c>
      <c r="AU38" s="197">
        <v>44.80781864696926</v>
      </c>
      <c r="AV38" s="347">
        <v>153.72000000000003</v>
      </c>
      <c r="AW38" s="200">
        <v>294404.74130522343</v>
      </c>
      <c r="AX38" s="197">
        <v>45.255896833438953</v>
      </c>
      <c r="AY38" s="347">
        <v>153.72000000000003</v>
      </c>
      <c r="AZ38" s="200">
        <v>297348.78871827567</v>
      </c>
      <c r="BA38" s="197">
        <v>45.708455801773347</v>
      </c>
      <c r="BB38" s="347">
        <v>153.72000000000003</v>
      </c>
      <c r="BC38" s="200">
        <v>300322.27660545841</v>
      </c>
      <c r="BD38" s="197">
        <v>46.165540359791081</v>
      </c>
      <c r="BE38" s="347">
        <v>153.72000000000003</v>
      </c>
      <c r="BF38" s="200">
        <v>303325.49937151297</v>
      </c>
      <c r="BG38" s="197">
        <v>46.627195763388983</v>
      </c>
      <c r="BH38" s="314">
        <v>153.72000000000003</v>
      </c>
      <c r="BI38" s="200">
        <v>306358.75436522812</v>
      </c>
      <c r="BJ38" s="197">
        <v>47.093467721022876</v>
      </c>
      <c r="BK38" s="347">
        <v>153.72000000000003</v>
      </c>
      <c r="BL38" s="200">
        <v>309422.34190888039</v>
      </c>
      <c r="BM38" s="197">
        <v>47.564402398233099</v>
      </c>
      <c r="BN38" s="347">
        <v>153.72000000000003</v>
      </c>
      <c r="BO38" s="200">
        <v>312516.56532796921</v>
      </c>
      <c r="BP38" s="197">
        <v>48.040046422215433</v>
      </c>
      <c r="BQ38" s="347">
        <v>153.72000000000003</v>
      </c>
      <c r="BR38" s="200">
        <v>315641.7309812489</v>
      </c>
      <c r="BS38" s="197">
        <v>48.52044688643759</v>
      </c>
      <c r="BT38" s="347">
        <v>153.72000000000003</v>
      </c>
      <c r="BU38" s="200">
        <v>318798.1482910614</v>
      </c>
      <c r="BV38" s="197">
        <v>49.005651355301971</v>
      </c>
      <c r="BW38" s="314">
        <v>153.72000000000003</v>
      </c>
      <c r="BX38" s="200">
        <v>321986.12977397203</v>
      </c>
      <c r="BY38" s="197">
        <v>49.495707868854993</v>
      </c>
      <c r="BZ38" s="347">
        <v>153.72000000000003</v>
      </c>
      <c r="CA38" s="200">
        <v>325205.99107171176</v>
      </c>
      <c r="CB38" s="197">
        <v>49.990664947543536</v>
      </c>
      <c r="CC38" s="347">
        <v>153.72000000000003</v>
      </c>
      <c r="CD38" s="200">
        <v>328458.05098242889</v>
      </c>
      <c r="CE38" s="197">
        <v>50.490571597018977</v>
      </c>
      <c r="CF38" s="347">
        <v>153.72000000000003</v>
      </c>
      <c r="CG38" s="200">
        <v>331742.63149225316</v>
      </c>
      <c r="CH38" s="197">
        <v>50.995477312989166</v>
      </c>
      <c r="CI38" s="347">
        <v>153.72000000000003</v>
      </c>
      <c r="CJ38" s="200">
        <v>335060.05780717568</v>
      </c>
      <c r="CK38" s="197">
        <v>51.505432086119058</v>
      </c>
      <c r="CL38" s="314">
        <v>153.72000000000003</v>
      </c>
      <c r="CM38" s="200">
        <v>338410.65838524746</v>
      </c>
      <c r="CN38" s="197">
        <v>52.020486406980247</v>
      </c>
      <c r="CO38" s="347">
        <v>153.72000000000003</v>
      </c>
      <c r="CP38" s="200">
        <v>341794.76496909995</v>
      </c>
      <c r="CQ38" s="341">
        <v>52.540691271050051</v>
      </c>
    </row>
    <row r="39" spans="1:95" x14ac:dyDescent="0.35">
      <c r="A39" s="58" t="s">
        <v>58</v>
      </c>
      <c r="B39" s="55" t="s">
        <v>41</v>
      </c>
      <c r="C39" s="337">
        <v>2.3076000000000003</v>
      </c>
      <c r="D39" s="197">
        <v>1126139.5528567452</v>
      </c>
      <c r="E39" s="197">
        <v>2.5986796321722254</v>
      </c>
      <c r="F39" s="339">
        <v>2.3076000000000003</v>
      </c>
      <c r="G39" s="200">
        <v>1137400.9483853127</v>
      </c>
      <c r="H39" s="197">
        <v>2.6246664284939478</v>
      </c>
      <c r="I39" s="339">
        <v>2.3076000000000003</v>
      </c>
      <c r="J39" s="200">
        <v>1148774.9578691658</v>
      </c>
      <c r="K39" s="197">
        <v>2.6509130927788878</v>
      </c>
      <c r="L39" s="339">
        <v>2.3076000000000003</v>
      </c>
      <c r="M39" s="200">
        <v>1160262.7074478574</v>
      </c>
      <c r="N39" s="197">
        <v>2.6774222237066763</v>
      </c>
      <c r="O39" s="314">
        <v>2.3076000000000003</v>
      </c>
      <c r="P39" s="200">
        <v>1171865.334522336</v>
      </c>
      <c r="Q39" s="197">
        <v>2.7041964459437429</v>
      </c>
      <c r="R39" s="339">
        <v>2.3076000000000003</v>
      </c>
      <c r="S39" s="200">
        <v>1183583.9878675593</v>
      </c>
      <c r="T39" s="197">
        <v>2.7312384104031806</v>
      </c>
      <c r="U39" s="339">
        <v>2.3076000000000003</v>
      </c>
      <c r="V39" s="200">
        <v>1195419.8277462348</v>
      </c>
      <c r="W39" s="197">
        <v>2.7585507945072121</v>
      </c>
      <c r="X39" s="339">
        <v>2.3076000000000003</v>
      </c>
      <c r="Y39" s="200">
        <v>1207374.0260236971</v>
      </c>
      <c r="Z39" s="197">
        <v>2.7861363024522841</v>
      </c>
      <c r="AA39" s="339">
        <v>2.3076000000000003</v>
      </c>
      <c r="AB39" s="200">
        <v>1219447.766283934</v>
      </c>
      <c r="AC39" s="197">
        <v>2.8139976654768066</v>
      </c>
      <c r="AD39" s="314">
        <v>2.3076000000000003</v>
      </c>
      <c r="AE39" s="200">
        <v>1231642.2439467735</v>
      </c>
      <c r="AF39" s="197">
        <v>2.8421376421315747</v>
      </c>
      <c r="AG39" s="339">
        <v>2.3076000000000003</v>
      </c>
      <c r="AH39" s="200">
        <v>1243958.6663862413</v>
      </c>
      <c r="AI39" s="197">
        <v>2.8705590185528909</v>
      </c>
      <c r="AJ39" s="339">
        <v>2.3076000000000003</v>
      </c>
      <c r="AK39" s="200">
        <v>1256398.2530501038</v>
      </c>
      <c r="AL39" s="197">
        <v>2.8992646087384202</v>
      </c>
      <c r="AM39" s="339">
        <v>2.3076000000000003</v>
      </c>
      <c r="AN39" s="200">
        <v>1268962.2355806048</v>
      </c>
      <c r="AO39" s="197">
        <v>2.9282572548258039</v>
      </c>
      <c r="AP39" s="339">
        <v>2.3076000000000003</v>
      </c>
      <c r="AQ39" s="200">
        <v>1281651.8579364107</v>
      </c>
      <c r="AR39" s="197">
        <v>2.9575398273740614</v>
      </c>
      <c r="AS39" s="314">
        <v>2.3076000000000003</v>
      </c>
      <c r="AT39" s="200">
        <v>1294468.3765157748</v>
      </c>
      <c r="AU39" s="197">
        <v>2.9871152256478024</v>
      </c>
      <c r="AV39" s="339">
        <v>4.5999999999999996</v>
      </c>
      <c r="AW39" s="200">
        <v>1307413.0602809326</v>
      </c>
      <c r="AX39" s="197">
        <v>6.0141000772922899</v>
      </c>
      <c r="AY39" s="339">
        <v>4.5999999999999996</v>
      </c>
      <c r="AZ39" s="200">
        <v>1320487.1908837419</v>
      </c>
      <c r="BA39" s="197">
        <v>6.0742410780652127</v>
      </c>
      <c r="BB39" s="339">
        <v>4.5999999999999996</v>
      </c>
      <c r="BC39" s="200">
        <v>1333692.0627925794</v>
      </c>
      <c r="BD39" s="197">
        <v>6.1349834888458652</v>
      </c>
      <c r="BE39" s="339">
        <v>4.5999999999999996</v>
      </c>
      <c r="BF39" s="200">
        <v>1347028.9834205052</v>
      </c>
      <c r="BG39" s="197">
        <v>6.1963333237343239</v>
      </c>
      <c r="BH39" s="314">
        <v>4.5999999999999996</v>
      </c>
      <c r="BI39" s="200">
        <v>1360499.2732547102</v>
      </c>
      <c r="BJ39" s="197">
        <v>6.2582966569716669</v>
      </c>
      <c r="BK39" s="339">
        <v>4.5999999999999996</v>
      </c>
      <c r="BL39" s="200">
        <v>1374104.2659872575</v>
      </c>
      <c r="BM39" s="197">
        <v>6.3208796235413844</v>
      </c>
      <c r="BN39" s="339">
        <v>4.5999999999999996</v>
      </c>
      <c r="BO39" s="200">
        <v>1387845.3086471302</v>
      </c>
      <c r="BP39" s="197">
        <v>6.3840884197767984</v>
      </c>
      <c r="BQ39" s="339">
        <v>4.5999999999999996</v>
      </c>
      <c r="BR39" s="200">
        <v>1401723.7617336016</v>
      </c>
      <c r="BS39" s="197">
        <v>6.4479293039745667</v>
      </c>
      <c r="BT39" s="339">
        <v>4.5999999999999996</v>
      </c>
      <c r="BU39" s="200">
        <v>1415740.9993509375</v>
      </c>
      <c r="BV39" s="197">
        <v>6.5124085970143124</v>
      </c>
      <c r="BW39" s="314">
        <v>4.5999999999999996</v>
      </c>
      <c r="BX39" s="200">
        <v>1429898.4093444468</v>
      </c>
      <c r="BY39" s="197">
        <v>6.5775326829844545</v>
      </c>
      <c r="BZ39" s="339">
        <v>4.5999999999999996</v>
      </c>
      <c r="CA39" s="200">
        <v>1444197.3934378913</v>
      </c>
      <c r="CB39" s="197">
        <v>6.6433080098142998</v>
      </c>
      <c r="CC39" s="339">
        <v>4.5999999999999996</v>
      </c>
      <c r="CD39" s="200">
        <v>1458639.3673722702</v>
      </c>
      <c r="CE39" s="197">
        <v>6.7097410899124421</v>
      </c>
      <c r="CF39" s="339">
        <v>4.5999999999999996</v>
      </c>
      <c r="CG39" s="200">
        <v>1473225.7610459928</v>
      </c>
      <c r="CH39" s="197">
        <v>6.776838500811567</v>
      </c>
      <c r="CI39" s="339">
        <v>4.5999999999999996</v>
      </c>
      <c r="CJ39" s="200">
        <v>1487958.0186564529</v>
      </c>
      <c r="CK39" s="197">
        <v>6.8446068858196831</v>
      </c>
      <c r="CL39" s="314">
        <v>4.5999999999999996</v>
      </c>
      <c r="CM39" s="200">
        <v>1502837.5988430174</v>
      </c>
      <c r="CN39" s="197">
        <v>6.9130529546778785</v>
      </c>
      <c r="CO39" s="339">
        <v>5.4</v>
      </c>
      <c r="CP39" s="200">
        <v>1517865.9748314475</v>
      </c>
      <c r="CQ39" s="341">
        <v>8.1964762640898172</v>
      </c>
    </row>
    <row r="40" spans="1:95" x14ac:dyDescent="0.35">
      <c r="A40" s="58" t="s">
        <v>59</v>
      </c>
      <c r="B40" s="55" t="s">
        <v>42</v>
      </c>
      <c r="C40" s="337">
        <v>8.7119999999999993E-3</v>
      </c>
      <c r="D40" s="197">
        <v>1126139.5528567452</v>
      </c>
      <c r="E40" s="197">
        <v>9.810927784487963E-3</v>
      </c>
      <c r="F40" s="339">
        <v>8.7119999999999993E-3</v>
      </c>
      <c r="G40" s="200">
        <v>1137400.9483853127</v>
      </c>
      <c r="H40" s="197">
        <v>9.9090370623328428E-3</v>
      </c>
      <c r="I40" s="339">
        <v>8.7119999999999993E-3</v>
      </c>
      <c r="J40" s="200">
        <v>1148774.9578691658</v>
      </c>
      <c r="K40" s="197">
        <v>1.0008127432956171E-2</v>
      </c>
      <c r="L40" s="339">
        <v>8.7119999999999993E-3</v>
      </c>
      <c r="M40" s="200">
        <v>1160262.7074478574</v>
      </c>
      <c r="N40" s="197">
        <v>1.0108208707285732E-2</v>
      </c>
      <c r="O40" s="314">
        <v>8.7119999999999993E-3</v>
      </c>
      <c r="P40" s="200">
        <v>1171865.334522336</v>
      </c>
      <c r="Q40" s="197">
        <v>1.020929079435859E-2</v>
      </c>
      <c r="R40" s="339">
        <v>8.7119999999999993E-3</v>
      </c>
      <c r="S40" s="200">
        <v>1183583.9878675593</v>
      </c>
      <c r="T40" s="197">
        <v>1.0311383702302175E-2</v>
      </c>
      <c r="U40" s="339">
        <v>8.7119999999999993E-3</v>
      </c>
      <c r="V40" s="200">
        <v>1195419.8277462348</v>
      </c>
      <c r="W40" s="197">
        <v>1.0414497539325197E-2</v>
      </c>
      <c r="X40" s="339">
        <v>8.7119999999999993E-3</v>
      </c>
      <c r="Y40" s="200">
        <v>1207374.0260236971</v>
      </c>
      <c r="Z40" s="197">
        <v>1.0518642514718448E-2</v>
      </c>
      <c r="AA40" s="339">
        <v>8.7119999999999993E-3</v>
      </c>
      <c r="AB40" s="200">
        <v>1219447.766283934</v>
      </c>
      <c r="AC40" s="197">
        <v>1.0623828939865633E-2</v>
      </c>
      <c r="AD40" s="314">
        <v>8.7119999999999993E-3</v>
      </c>
      <c r="AE40" s="200">
        <v>1231642.2439467735</v>
      </c>
      <c r="AF40" s="197">
        <v>1.0730067229264291E-2</v>
      </c>
      <c r="AG40" s="339">
        <v>8.7119999999999993E-3</v>
      </c>
      <c r="AH40" s="200">
        <v>1243958.6663862413</v>
      </c>
      <c r="AI40" s="197">
        <v>1.0837367901556934E-2</v>
      </c>
      <c r="AJ40" s="339">
        <v>8.7119999999999993E-3</v>
      </c>
      <c r="AK40" s="200">
        <v>1256398.2530501038</v>
      </c>
      <c r="AL40" s="197">
        <v>1.0945741580572503E-2</v>
      </c>
      <c r="AM40" s="339">
        <v>8.7119999999999993E-3</v>
      </c>
      <c r="AN40" s="200">
        <v>1268962.2355806048</v>
      </c>
      <c r="AO40" s="197">
        <v>1.1055198996378227E-2</v>
      </c>
      <c r="AP40" s="339">
        <v>8.7119999999999993E-3</v>
      </c>
      <c r="AQ40" s="200">
        <v>1281651.8579364107</v>
      </c>
      <c r="AR40" s="197">
        <v>1.1165750986342008E-2</v>
      </c>
      <c r="AS40" s="314">
        <v>8.7119999999999993E-3</v>
      </c>
      <c r="AT40" s="200">
        <v>1294468.3765157748</v>
      </c>
      <c r="AU40" s="197">
        <v>1.127740849620543E-2</v>
      </c>
      <c r="AV40" s="339">
        <v>0.17</v>
      </c>
      <c r="AW40" s="200">
        <v>1307413.0602809326</v>
      </c>
      <c r="AX40" s="197">
        <v>0.22226022024775854</v>
      </c>
      <c r="AY40" s="339">
        <v>0.17</v>
      </c>
      <c r="AZ40" s="200">
        <v>1320487.1908837419</v>
      </c>
      <c r="BA40" s="197">
        <v>0.22448282245023615</v>
      </c>
      <c r="BB40" s="339">
        <v>0.17</v>
      </c>
      <c r="BC40" s="200">
        <v>1333692.0627925794</v>
      </c>
      <c r="BD40" s="197">
        <v>0.22672765067473852</v>
      </c>
      <c r="BE40" s="339">
        <v>0.17</v>
      </c>
      <c r="BF40" s="200">
        <v>1347028.9834205052</v>
      </c>
      <c r="BG40" s="197">
        <v>0.2289949271814859</v>
      </c>
      <c r="BH40" s="314">
        <v>0.17</v>
      </c>
      <c r="BI40" s="200">
        <v>1360499.2732547102</v>
      </c>
      <c r="BJ40" s="197">
        <v>0.23128487645330076</v>
      </c>
      <c r="BK40" s="339">
        <v>0.17</v>
      </c>
      <c r="BL40" s="200">
        <v>1374104.2659872575</v>
      </c>
      <c r="BM40" s="197">
        <v>0.23359772521783378</v>
      </c>
      <c r="BN40" s="339">
        <v>0.17</v>
      </c>
      <c r="BO40" s="200">
        <v>1387845.3086471302</v>
      </c>
      <c r="BP40" s="197">
        <v>0.23593370247001216</v>
      </c>
      <c r="BQ40" s="339">
        <v>0.17</v>
      </c>
      <c r="BR40" s="200">
        <v>1401723.7617336016</v>
      </c>
      <c r="BS40" s="197">
        <v>0.23829303949471228</v>
      </c>
      <c r="BT40" s="339">
        <v>0.17</v>
      </c>
      <c r="BU40" s="200">
        <v>1415740.9993509375</v>
      </c>
      <c r="BV40" s="197">
        <v>0.24067596988965942</v>
      </c>
      <c r="BW40" s="314">
        <v>0.17</v>
      </c>
      <c r="BX40" s="200">
        <v>1429898.4093444468</v>
      </c>
      <c r="BY40" s="197">
        <v>0.24308272958855598</v>
      </c>
      <c r="BZ40" s="339">
        <v>0.17</v>
      </c>
      <c r="CA40" s="200">
        <v>1444197.3934378913</v>
      </c>
      <c r="CB40" s="197">
        <v>0.24551355688444151</v>
      </c>
      <c r="CC40" s="339">
        <v>0.17</v>
      </c>
      <c r="CD40" s="200">
        <v>1458639.3673722702</v>
      </c>
      <c r="CE40" s="197">
        <v>0.24796869245328595</v>
      </c>
      <c r="CF40" s="339">
        <v>0.17</v>
      </c>
      <c r="CG40" s="200">
        <v>1473225.7610459928</v>
      </c>
      <c r="CH40" s="197">
        <v>0.25044837937781883</v>
      </c>
      <c r="CI40" s="339">
        <v>0.17</v>
      </c>
      <c r="CJ40" s="200">
        <v>1487958.0186564529</v>
      </c>
      <c r="CK40" s="197">
        <v>0.25295286317159699</v>
      </c>
      <c r="CL40" s="314">
        <v>0.17</v>
      </c>
      <c r="CM40" s="200">
        <v>1502837.5988430174</v>
      </c>
      <c r="CN40" s="197">
        <v>0.25548239180331295</v>
      </c>
      <c r="CO40" s="339">
        <v>0.17</v>
      </c>
      <c r="CP40" s="200">
        <v>1517865.9748314475</v>
      </c>
      <c r="CQ40" s="341">
        <v>0.25803721572134608</v>
      </c>
    </row>
    <row r="41" spans="1:95" x14ac:dyDescent="0.35">
      <c r="A41" s="58" t="s">
        <v>60</v>
      </c>
      <c r="B41" s="55" t="s">
        <v>43</v>
      </c>
      <c r="C41" s="337">
        <v>180</v>
      </c>
      <c r="D41" s="197">
        <v>1126139.5528567452</v>
      </c>
      <c r="E41" s="197">
        <v>202.70511951421412</v>
      </c>
      <c r="F41" s="347">
        <v>208.4</v>
      </c>
      <c r="G41" s="200">
        <v>1137400.9483853127</v>
      </c>
      <c r="H41" s="197">
        <v>237.03435764349916</v>
      </c>
      <c r="I41" s="347">
        <v>236.8</v>
      </c>
      <c r="J41" s="200">
        <v>1148774.9578691658</v>
      </c>
      <c r="K41" s="197">
        <v>272.02991002341849</v>
      </c>
      <c r="L41" s="347">
        <v>265.2</v>
      </c>
      <c r="M41" s="200">
        <v>1160262.7074478574</v>
      </c>
      <c r="N41" s="197">
        <v>307.70167001517177</v>
      </c>
      <c r="O41" s="314">
        <v>293.59999999999997</v>
      </c>
      <c r="P41" s="200">
        <v>1171865.334522336</v>
      </c>
      <c r="Q41" s="197">
        <v>344.05966221575778</v>
      </c>
      <c r="R41" s="347">
        <v>322</v>
      </c>
      <c r="S41" s="200">
        <v>1183583.9878675593</v>
      </c>
      <c r="T41" s="197">
        <v>381.1140440933541</v>
      </c>
      <c r="U41" s="347">
        <v>363.6</v>
      </c>
      <c r="V41" s="200">
        <v>1195419.8277462348</v>
      </c>
      <c r="W41" s="197">
        <v>434.65464936853101</v>
      </c>
      <c r="X41" s="347">
        <v>405.20000000000005</v>
      </c>
      <c r="Y41" s="200">
        <v>1207374.0260236971</v>
      </c>
      <c r="Z41" s="197">
        <v>489.22795534480213</v>
      </c>
      <c r="AA41" s="347">
        <v>446.80000000000007</v>
      </c>
      <c r="AB41" s="200">
        <v>1219447.766283934</v>
      </c>
      <c r="AC41" s="197">
        <v>544.84926197566176</v>
      </c>
      <c r="AD41" s="314">
        <v>488.40000000000009</v>
      </c>
      <c r="AE41" s="200">
        <v>1231642.2439467735</v>
      </c>
      <c r="AF41" s="197">
        <v>601.5340719436042</v>
      </c>
      <c r="AG41" s="347">
        <v>530</v>
      </c>
      <c r="AH41" s="200">
        <v>1243958.6663862413</v>
      </c>
      <c r="AI41" s="197">
        <v>659.29809318470791</v>
      </c>
      <c r="AJ41" s="347">
        <v>554.4</v>
      </c>
      <c r="AK41" s="200">
        <v>1256398.2530501038</v>
      </c>
      <c r="AL41" s="197">
        <v>696.54719149097753</v>
      </c>
      <c r="AM41" s="347">
        <v>578.79999999999995</v>
      </c>
      <c r="AN41" s="200">
        <v>1268962.2355806048</v>
      </c>
      <c r="AO41" s="197">
        <v>734.47534195405399</v>
      </c>
      <c r="AP41" s="347">
        <v>603.19999999999993</v>
      </c>
      <c r="AQ41" s="200">
        <v>1281651.8579364107</v>
      </c>
      <c r="AR41" s="197">
        <v>773.09240070724286</v>
      </c>
      <c r="AS41" s="314">
        <v>627.59999999999991</v>
      </c>
      <c r="AT41" s="200">
        <v>1294468.3765157748</v>
      </c>
      <c r="AU41" s="197">
        <v>812.40835310130012</v>
      </c>
      <c r="AV41" s="347">
        <v>652</v>
      </c>
      <c r="AW41" s="200">
        <v>1307413.0602809326</v>
      </c>
      <c r="AX41" s="197">
        <v>852.43331530316811</v>
      </c>
      <c r="AY41" s="347">
        <v>673.6</v>
      </c>
      <c r="AZ41" s="200">
        <v>1320487.1908837419</v>
      </c>
      <c r="BA41" s="197">
        <v>889.48017177928864</v>
      </c>
      <c r="BB41" s="347">
        <v>695.2</v>
      </c>
      <c r="BC41" s="200">
        <v>1333692.0627925794</v>
      </c>
      <c r="BD41" s="197">
        <v>927.18272205340122</v>
      </c>
      <c r="BE41" s="347">
        <v>716.80000000000007</v>
      </c>
      <c r="BF41" s="200">
        <v>1347028.9834205052</v>
      </c>
      <c r="BG41" s="197">
        <v>965.5503753158182</v>
      </c>
      <c r="BH41" s="314">
        <v>738.40000000000009</v>
      </c>
      <c r="BI41" s="200">
        <v>1360499.2732547102</v>
      </c>
      <c r="BJ41" s="197">
        <v>1004.5926633712781</v>
      </c>
      <c r="BK41" s="347">
        <v>760</v>
      </c>
      <c r="BL41" s="200">
        <v>1374104.2659872575</v>
      </c>
      <c r="BM41" s="197">
        <v>1044.3192421503156</v>
      </c>
      <c r="BN41" s="347">
        <v>778</v>
      </c>
      <c r="BO41" s="200">
        <v>1387845.3086471302</v>
      </c>
      <c r="BP41" s="197">
        <v>1079.7436501274672</v>
      </c>
      <c r="BQ41" s="347">
        <v>796</v>
      </c>
      <c r="BR41" s="200">
        <v>1401723.7617336016</v>
      </c>
      <c r="BS41" s="197">
        <v>1115.7721143399467</v>
      </c>
      <c r="BT41" s="347">
        <v>814</v>
      </c>
      <c r="BU41" s="200">
        <v>1415740.9993509375</v>
      </c>
      <c r="BV41" s="197">
        <v>1152.4131734716632</v>
      </c>
      <c r="BW41" s="314">
        <v>832</v>
      </c>
      <c r="BX41" s="200">
        <v>1429898.4093444468</v>
      </c>
      <c r="BY41" s="197">
        <v>1189.6754765745798</v>
      </c>
      <c r="BZ41" s="347">
        <v>850</v>
      </c>
      <c r="CA41" s="200">
        <v>1444197.3934378913</v>
      </c>
      <c r="CB41" s="197">
        <v>1227.5677844222075</v>
      </c>
      <c r="CC41" s="347">
        <v>854.4</v>
      </c>
      <c r="CD41" s="200">
        <v>1458639.3673722702</v>
      </c>
      <c r="CE41" s="197">
        <v>1246.2614754828678</v>
      </c>
      <c r="CF41" s="347">
        <v>858.8</v>
      </c>
      <c r="CG41" s="200">
        <v>1473225.7610459928</v>
      </c>
      <c r="CH41" s="197">
        <v>1265.2062835862985</v>
      </c>
      <c r="CI41" s="347">
        <v>863.19999999999993</v>
      </c>
      <c r="CJ41" s="200">
        <v>1487958.0186564529</v>
      </c>
      <c r="CK41" s="197">
        <v>1284.40536170425</v>
      </c>
      <c r="CL41" s="314">
        <v>867.59999999999991</v>
      </c>
      <c r="CM41" s="200">
        <v>1502837.5988430174</v>
      </c>
      <c r="CN41" s="197">
        <v>1303.8619007562017</v>
      </c>
      <c r="CO41" s="347">
        <v>872</v>
      </c>
      <c r="CP41" s="200">
        <v>1517865.9748314475</v>
      </c>
      <c r="CQ41" s="341">
        <v>1323.5791300530223</v>
      </c>
    </row>
    <row r="42" spans="1:95" x14ac:dyDescent="0.35">
      <c r="A42" s="58" t="s">
        <v>61</v>
      </c>
      <c r="B42" s="55" t="s">
        <v>47</v>
      </c>
      <c r="C42" s="337">
        <v>25.091999999999999</v>
      </c>
      <c r="D42" s="197">
        <v>1126139.5528567452</v>
      </c>
      <c r="E42" s="197">
        <v>28.257093660281448</v>
      </c>
      <c r="F42" s="339">
        <v>25.091999999999999</v>
      </c>
      <c r="G42" s="200">
        <v>1137400.9483853127</v>
      </c>
      <c r="H42" s="197">
        <v>28.539664596884265</v>
      </c>
      <c r="I42" s="339">
        <v>25.091999999999999</v>
      </c>
      <c r="J42" s="200">
        <v>1148774.9578691658</v>
      </c>
      <c r="K42" s="197">
        <v>28.82506124285311</v>
      </c>
      <c r="L42" s="339">
        <v>25.091999999999999</v>
      </c>
      <c r="M42" s="200">
        <v>1160262.7074478574</v>
      </c>
      <c r="N42" s="197">
        <v>29.113311855281637</v>
      </c>
      <c r="O42" s="314">
        <v>25.091999999999999</v>
      </c>
      <c r="P42" s="200">
        <v>1171865.334522336</v>
      </c>
      <c r="Q42" s="197">
        <v>29.404444973834455</v>
      </c>
      <c r="R42" s="339">
        <v>29</v>
      </c>
      <c r="S42" s="200">
        <v>1183583.9878675593</v>
      </c>
      <c r="T42" s="197">
        <v>34.323935648159221</v>
      </c>
      <c r="U42" s="339">
        <v>29</v>
      </c>
      <c r="V42" s="200">
        <v>1195419.8277462348</v>
      </c>
      <c r="W42" s="197">
        <v>34.667175004640811</v>
      </c>
      <c r="X42" s="339">
        <v>29</v>
      </c>
      <c r="Y42" s="200">
        <v>1207374.0260236971</v>
      </c>
      <c r="Z42" s="197">
        <v>35.013846754687222</v>
      </c>
      <c r="AA42" s="339">
        <v>29</v>
      </c>
      <c r="AB42" s="200">
        <v>1219447.766283934</v>
      </c>
      <c r="AC42" s="197">
        <v>35.363985222234085</v>
      </c>
      <c r="AD42" s="314">
        <v>29</v>
      </c>
      <c r="AE42" s="200">
        <v>1231642.2439467735</v>
      </c>
      <c r="AF42" s="197">
        <v>35.717625074456429</v>
      </c>
      <c r="AG42" s="339">
        <v>29</v>
      </c>
      <c r="AH42" s="200">
        <v>1243958.6663862413</v>
      </c>
      <c r="AI42" s="197">
        <v>36.074801325200994</v>
      </c>
      <c r="AJ42" s="339">
        <v>29</v>
      </c>
      <c r="AK42" s="200">
        <v>1256398.2530501038</v>
      </c>
      <c r="AL42" s="197">
        <v>36.435549338453008</v>
      </c>
      <c r="AM42" s="339">
        <v>29</v>
      </c>
      <c r="AN42" s="200">
        <v>1268962.2355806048</v>
      </c>
      <c r="AO42" s="197">
        <v>36.799904831837537</v>
      </c>
      <c r="AP42" s="339">
        <v>29</v>
      </c>
      <c r="AQ42" s="200">
        <v>1281651.8579364107</v>
      </c>
      <c r="AR42" s="197">
        <v>37.167903880155912</v>
      </c>
      <c r="AS42" s="314">
        <v>29</v>
      </c>
      <c r="AT42" s="200">
        <v>1294468.3765157748</v>
      </c>
      <c r="AU42" s="197">
        <v>37.539582918957464</v>
      </c>
      <c r="AV42" s="339">
        <v>29</v>
      </c>
      <c r="AW42" s="200">
        <v>1307413.0602809326</v>
      </c>
      <c r="AX42" s="197">
        <v>37.91497874814705</v>
      </c>
      <c r="AY42" s="339">
        <v>29</v>
      </c>
      <c r="AZ42" s="200">
        <v>1320487.1908837419</v>
      </c>
      <c r="BA42" s="197">
        <v>38.294128535628523</v>
      </c>
      <c r="BB42" s="339">
        <v>29</v>
      </c>
      <c r="BC42" s="200">
        <v>1333692.0627925794</v>
      </c>
      <c r="BD42" s="197">
        <v>38.677069820984805</v>
      </c>
      <c r="BE42" s="339">
        <v>29</v>
      </c>
      <c r="BF42" s="200">
        <v>1347028.9834205052</v>
      </c>
      <c r="BG42" s="197">
        <v>39.063840519194649</v>
      </c>
      <c r="BH42" s="314">
        <v>29</v>
      </c>
      <c r="BI42" s="200">
        <v>1360499.2732547102</v>
      </c>
      <c r="BJ42" s="197">
        <v>39.454478924386599</v>
      </c>
      <c r="BK42" s="339">
        <v>29</v>
      </c>
      <c r="BL42" s="200">
        <v>1374104.2659872575</v>
      </c>
      <c r="BM42" s="197">
        <v>39.849023713630466</v>
      </c>
      <c r="BN42" s="339">
        <v>29</v>
      </c>
      <c r="BO42" s="200">
        <v>1387845.3086471302</v>
      </c>
      <c r="BP42" s="197">
        <v>40.247513950766773</v>
      </c>
      <c r="BQ42" s="339">
        <v>29</v>
      </c>
      <c r="BR42" s="200">
        <v>1401723.7617336016</v>
      </c>
      <c r="BS42" s="197">
        <v>40.649989090274445</v>
      </c>
      <c r="BT42" s="339">
        <v>29</v>
      </c>
      <c r="BU42" s="200">
        <v>1415740.9993509375</v>
      </c>
      <c r="BV42" s="197">
        <v>41.056488981177189</v>
      </c>
      <c r="BW42" s="314">
        <v>29</v>
      </c>
      <c r="BX42" s="200">
        <v>1429898.4093444468</v>
      </c>
      <c r="BY42" s="197">
        <v>41.467053870988956</v>
      </c>
      <c r="BZ42" s="339">
        <v>29</v>
      </c>
      <c r="CA42" s="200">
        <v>1444197.3934378913</v>
      </c>
      <c r="CB42" s="197">
        <v>41.881724409698847</v>
      </c>
      <c r="CC42" s="339">
        <v>29</v>
      </c>
      <c r="CD42" s="200">
        <v>1458639.3673722702</v>
      </c>
      <c r="CE42" s="197">
        <v>42.30054165379584</v>
      </c>
      <c r="CF42" s="339">
        <v>29</v>
      </c>
      <c r="CG42" s="200">
        <v>1473225.7610459928</v>
      </c>
      <c r="CH42" s="197">
        <v>42.723547070333794</v>
      </c>
      <c r="CI42" s="339">
        <v>29</v>
      </c>
      <c r="CJ42" s="200">
        <v>1487958.0186564529</v>
      </c>
      <c r="CK42" s="197">
        <v>43.150782541037138</v>
      </c>
      <c r="CL42" s="314">
        <v>29</v>
      </c>
      <c r="CM42" s="200">
        <v>1502837.5988430174</v>
      </c>
      <c r="CN42" s="197">
        <v>43.582290366447502</v>
      </c>
      <c r="CO42" s="339">
        <v>29</v>
      </c>
      <c r="CP42" s="200">
        <v>1517865.9748314475</v>
      </c>
      <c r="CQ42" s="341">
        <v>44.018113270111975</v>
      </c>
    </row>
    <row r="43" spans="1:95" x14ac:dyDescent="0.35">
      <c r="A43" s="58" t="s">
        <v>63</v>
      </c>
      <c r="B43" s="55" t="s">
        <v>94</v>
      </c>
      <c r="C43" s="337">
        <v>15</v>
      </c>
      <c r="D43" s="197">
        <v>1126139.5528567452</v>
      </c>
      <c r="E43" s="197">
        <v>16.892093292851179</v>
      </c>
      <c r="F43" s="347">
        <v>15</v>
      </c>
      <c r="G43" s="200">
        <v>1137400.9483853127</v>
      </c>
      <c r="H43" s="197">
        <v>17.06101422577969</v>
      </c>
      <c r="I43" s="347">
        <v>15</v>
      </c>
      <c r="J43" s="200">
        <v>1148774.9578691658</v>
      </c>
      <c r="K43" s="197">
        <v>17.231624368037487</v>
      </c>
      <c r="L43" s="347">
        <v>15</v>
      </c>
      <c r="M43" s="200">
        <v>1160262.7074478574</v>
      </c>
      <c r="N43" s="197">
        <v>17.403940611717861</v>
      </c>
      <c r="O43" s="314">
        <v>15</v>
      </c>
      <c r="P43" s="200">
        <v>1171865.334522336</v>
      </c>
      <c r="Q43" s="197">
        <v>17.577980017835038</v>
      </c>
      <c r="R43" s="347">
        <v>15</v>
      </c>
      <c r="S43" s="200">
        <v>1183583.9878675593</v>
      </c>
      <c r="T43" s="197">
        <v>17.753759818013389</v>
      </c>
      <c r="U43" s="347">
        <v>16</v>
      </c>
      <c r="V43" s="200">
        <v>1195419.8277462348</v>
      </c>
      <c r="W43" s="197">
        <v>19.126717243939758</v>
      </c>
      <c r="X43" s="347">
        <v>17</v>
      </c>
      <c r="Y43" s="200">
        <v>1207374.0260236971</v>
      </c>
      <c r="Z43" s="197">
        <v>20.525358442402851</v>
      </c>
      <c r="AA43" s="347">
        <v>18</v>
      </c>
      <c r="AB43" s="200">
        <v>1219447.766283934</v>
      </c>
      <c r="AC43" s="197">
        <v>21.95005979311081</v>
      </c>
      <c r="AD43" s="314">
        <v>19</v>
      </c>
      <c r="AE43" s="200">
        <v>1231642.2439467735</v>
      </c>
      <c r="AF43" s="197">
        <v>23.401202634988696</v>
      </c>
      <c r="AG43" s="347">
        <v>20</v>
      </c>
      <c r="AH43" s="200">
        <v>1243958.6663862413</v>
      </c>
      <c r="AI43" s="197">
        <v>24.879173327724825</v>
      </c>
      <c r="AJ43" s="347">
        <v>21</v>
      </c>
      <c r="AK43" s="200">
        <v>1256398.2530501038</v>
      </c>
      <c r="AL43" s="197">
        <v>26.38436331405218</v>
      </c>
      <c r="AM43" s="347">
        <v>22</v>
      </c>
      <c r="AN43" s="200">
        <v>1268962.2355806048</v>
      </c>
      <c r="AO43" s="197">
        <v>27.917169182773304</v>
      </c>
      <c r="AP43" s="347">
        <v>23</v>
      </c>
      <c r="AQ43" s="200">
        <v>1281651.8579364107</v>
      </c>
      <c r="AR43" s="197">
        <v>29.477992732537444</v>
      </c>
      <c r="AS43" s="314">
        <v>24</v>
      </c>
      <c r="AT43" s="200">
        <v>1294468.3765157748</v>
      </c>
      <c r="AU43" s="197">
        <v>31.067241036378594</v>
      </c>
      <c r="AV43" s="347">
        <v>25</v>
      </c>
      <c r="AW43" s="200">
        <v>1307413.0602809326</v>
      </c>
      <c r="AX43" s="197">
        <v>32.685326507023319</v>
      </c>
      <c r="AY43" s="347">
        <v>25</v>
      </c>
      <c r="AZ43" s="200">
        <v>1320487.1908837419</v>
      </c>
      <c r="BA43" s="197">
        <v>33.012179772093546</v>
      </c>
      <c r="BB43" s="347">
        <v>25</v>
      </c>
      <c r="BC43" s="200">
        <v>1333692.0627925794</v>
      </c>
      <c r="BD43" s="197">
        <v>33.342301569814488</v>
      </c>
      <c r="BE43" s="347">
        <v>25</v>
      </c>
      <c r="BF43" s="200">
        <v>1347028.9834205052</v>
      </c>
      <c r="BG43" s="197">
        <v>33.675724585512633</v>
      </c>
      <c r="BH43" s="314">
        <v>25</v>
      </c>
      <c r="BI43" s="200">
        <v>1360499.2732547102</v>
      </c>
      <c r="BJ43" s="197">
        <v>34.012481831367751</v>
      </c>
      <c r="BK43" s="347">
        <v>25</v>
      </c>
      <c r="BL43" s="200">
        <v>1374104.2659872575</v>
      </c>
      <c r="BM43" s="197">
        <v>34.352606649681434</v>
      </c>
      <c r="BN43" s="347">
        <v>25</v>
      </c>
      <c r="BO43" s="200">
        <v>1387845.3086471302</v>
      </c>
      <c r="BP43" s="197">
        <v>34.696132716178255</v>
      </c>
      <c r="BQ43" s="347">
        <v>25</v>
      </c>
      <c r="BR43" s="200">
        <v>1401723.7617336016</v>
      </c>
      <c r="BS43" s="197">
        <v>35.043094043340041</v>
      </c>
      <c r="BT43" s="347">
        <v>25</v>
      </c>
      <c r="BU43" s="200">
        <v>1415740.9993509375</v>
      </c>
      <c r="BV43" s="197">
        <v>35.393524983773439</v>
      </c>
      <c r="BW43" s="314">
        <v>25</v>
      </c>
      <c r="BX43" s="200">
        <v>1429898.4093444468</v>
      </c>
      <c r="BY43" s="197">
        <v>35.747460233611172</v>
      </c>
      <c r="BZ43" s="347">
        <v>25</v>
      </c>
      <c r="CA43" s="200">
        <v>1444197.3934378913</v>
      </c>
      <c r="CB43" s="197">
        <v>36.104934835947283</v>
      </c>
      <c r="CC43" s="347">
        <v>26</v>
      </c>
      <c r="CD43" s="200">
        <v>1458639.3673722702</v>
      </c>
      <c r="CE43" s="197">
        <v>37.924623551679019</v>
      </c>
      <c r="CF43" s="347">
        <v>27</v>
      </c>
      <c r="CG43" s="200">
        <v>1473225.7610459928</v>
      </c>
      <c r="CH43" s="197">
        <v>39.77709554824181</v>
      </c>
      <c r="CI43" s="347">
        <v>28</v>
      </c>
      <c r="CJ43" s="200">
        <v>1487958.0186564529</v>
      </c>
      <c r="CK43" s="197">
        <v>41.662824522380681</v>
      </c>
      <c r="CL43" s="314">
        <v>29</v>
      </c>
      <c r="CM43" s="200">
        <v>1502837.5988430174</v>
      </c>
      <c r="CN43" s="197">
        <v>43.582290366447502</v>
      </c>
      <c r="CO43" s="347">
        <v>30</v>
      </c>
      <c r="CP43" s="200">
        <v>1517865.9748314475</v>
      </c>
      <c r="CQ43" s="341">
        <v>45.535979244943427</v>
      </c>
    </row>
    <row r="44" spans="1:95" x14ac:dyDescent="0.35">
      <c r="A44" s="9" t="s">
        <v>93</v>
      </c>
      <c r="B44" s="10" t="s">
        <v>0</v>
      </c>
      <c r="C44" s="337">
        <v>175.396791411072</v>
      </c>
      <c r="D44" s="197">
        <v>261123.34184633999</v>
      </c>
      <c r="E44" s="197">
        <v>45.800196322384544</v>
      </c>
      <c r="F44" s="314">
        <v>171.88885558285057</v>
      </c>
      <c r="G44" s="200">
        <v>263734.57526480337</v>
      </c>
      <c r="H44" s="197">
        <v>45.333034319896221</v>
      </c>
      <c r="I44" s="314">
        <v>168.45107847119357</v>
      </c>
      <c r="J44" s="200">
        <v>266371.92101745139</v>
      </c>
      <c r="K44" s="197">
        <v>44.870637369833275</v>
      </c>
      <c r="L44" s="314">
        <v>165.0820569017697</v>
      </c>
      <c r="M44" s="200">
        <v>269035.6402276259</v>
      </c>
      <c r="N44" s="197">
        <v>44.412956868660977</v>
      </c>
      <c r="O44" s="314">
        <v>161.78041576373431</v>
      </c>
      <c r="P44" s="200">
        <v>271725.99662990216</v>
      </c>
      <c r="Q44" s="197">
        <v>43.959944708600638</v>
      </c>
      <c r="R44" s="314">
        <v>155.30919913318493</v>
      </c>
      <c r="S44" s="200">
        <v>274443.25659620116</v>
      </c>
      <c r="T44" s="197">
        <v>42.623562389459181</v>
      </c>
      <c r="U44" s="314">
        <v>149.09683116785754</v>
      </c>
      <c r="V44" s="200">
        <v>277187.68916216318</v>
      </c>
      <c r="W44" s="197">
        <v>41.327806092819621</v>
      </c>
      <c r="X44" s="314">
        <v>143.13295792114323</v>
      </c>
      <c r="Y44" s="200">
        <v>279959.5660537848</v>
      </c>
      <c r="Z44" s="197">
        <v>40.071440787597901</v>
      </c>
      <c r="AA44" s="314">
        <v>137.40763960429751</v>
      </c>
      <c r="AB44" s="200">
        <v>282759.16171432263</v>
      </c>
      <c r="AC44" s="197">
        <v>38.853268987654921</v>
      </c>
      <c r="AD44" s="314">
        <v>131.91133402012562</v>
      </c>
      <c r="AE44" s="200">
        <v>285586.75333146588</v>
      </c>
      <c r="AF44" s="197">
        <v>37.672129610430218</v>
      </c>
      <c r="AG44" s="314">
        <v>126.6348806593206</v>
      </c>
      <c r="AH44" s="200">
        <v>288442.62086478056</v>
      </c>
      <c r="AI44" s="197">
        <v>36.526896870273141</v>
      </c>
      <c r="AJ44" s="314">
        <v>121.56948543294777</v>
      </c>
      <c r="AK44" s="200">
        <v>291327.04707342834</v>
      </c>
      <c r="AL44" s="197">
        <v>35.416479205416834</v>
      </c>
      <c r="AM44" s="314">
        <v>116.70670601562986</v>
      </c>
      <c r="AN44" s="200">
        <v>294240.31754416262</v>
      </c>
      <c r="AO44" s="197">
        <v>34.33981823757216</v>
      </c>
      <c r="AP44" s="314">
        <v>112.03843777500467</v>
      </c>
      <c r="AQ44" s="200">
        <v>297182.72071960423</v>
      </c>
      <c r="AR44" s="197">
        <v>33.29588776314997</v>
      </c>
      <c r="AS44" s="314">
        <v>107.55690026400448</v>
      </c>
      <c r="AT44" s="200">
        <v>300154.54792680027</v>
      </c>
      <c r="AU44" s="197">
        <v>32.283692775150207</v>
      </c>
      <c r="AV44" s="314">
        <v>103.25462425344431</v>
      </c>
      <c r="AW44" s="200">
        <v>303156.09340606828</v>
      </c>
      <c r="AX44" s="197">
        <v>31.302268514785645</v>
      </c>
      <c r="AY44" s="314">
        <v>99.124439283306529</v>
      </c>
      <c r="AZ44" s="200">
        <v>306187.65434012894</v>
      </c>
      <c r="BA44" s="197">
        <v>30.350679551936157</v>
      </c>
      <c r="BB44" s="314">
        <v>95.159461711974274</v>
      </c>
      <c r="BC44" s="200">
        <v>309249.53088353021</v>
      </c>
      <c r="BD44" s="197">
        <v>29.428018893557297</v>
      </c>
      <c r="BE44" s="314">
        <v>91.353083243495306</v>
      </c>
      <c r="BF44" s="200">
        <v>312342.02619236551</v>
      </c>
      <c r="BG44" s="197">
        <v>28.533407119193157</v>
      </c>
      <c r="BH44" s="314">
        <v>87.698959913755488</v>
      </c>
      <c r="BI44" s="200">
        <v>315465.44645428914</v>
      </c>
      <c r="BJ44" s="197">
        <v>27.665991542769682</v>
      </c>
      <c r="BK44" s="314">
        <v>84.191001517205265</v>
      </c>
      <c r="BL44" s="200">
        <v>318620.100918832</v>
      </c>
      <c r="BM44" s="197">
        <v>26.824945399869478</v>
      </c>
      <c r="BN44" s="314">
        <v>80.823361456517048</v>
      </c>
      <c r="BO44" s="200">
        <v>321806.30192802032</v>
      </c>
      <c r="BP44" s="197">
        <v>26.009467059713444</v>
      </c>
      <c r="BQ44" s="314">
        <v>77.590426998256362</v>
      </c>
      <c r="BR44" s="200">
        <v>325024.36494730052</v>
      </c>
      <c r="BS44" s="197">
        <v>25.218779261098152</v>
      </c>
      <c r="BT44" s="314">
        <v>74.486809918326102</v>
      </c>
      <c r="BU44" s="200">
        <v>328274.60859677353</v>
      </c>
      <c r="BV44" s="197">
        <v>24.452128371560772</v>
      </c>
      <c r="BW44" s="314">
        <v>71.507337521593058</v>
      </c>
      <c r="BX44" s="200">
        <v>331557.35468274128</v>
      </c>
      <c r="BY44" s="197">
        <v>23.708783669065323</v>
      </c>
      <c r="BZ44" s="314">
        <v>68.647044020729339</v>
      </c>
      <c r="CA44" s="200">
        <v>334872.9282295687</v>
      </c>
      <c r="CB44" s="197">
        <v>22.988036645525739</v>
      </c>
      <c r="CC44" s="314">
        <v>65.901162259900161</v>
      </c>
      <c r="CD44" s="200">
        <v>338221.65751186438</v>
      </c>
      <c r="CE44" s="197">
        <v>22.289200331501757</v>
      </c>
      <c r="CF44" s="314">
        <v>63.265115769504156</v>
      </c>
      <c r="CG44" s="200">
        <v>341603.87408698304</v>
      </c>
      <c r="CH44" s="197">
        <v>21.611608641424102</v>
      </c>
      <c r="CI44" s="314">
        <v>60.734511138723988</v>
      </c>
      <c r="CJ44" s="200">
        <v>345019.91282785288</v>
      </c>
      <c r="CK44" s="197">
        <v>20.954615738724808</v>
      </c>
      <c r="CL44" s="314">
        <v>58.305130693175023</v>
      </c>
      <c r="CM44" s="200">
        <v>348470.11195613141</v>
      </c>
      <c r="CN44" s="197">
        <v>20.317595420267576</v>
      </c>
      <c r="CO44" s="314">
        <v>55.972925465448021</v>
      </c>
      <c r="CP44" s="200">
        <v>351954.81307569274</v>
      </c>
      <c r="CQ44" s="341">
        <v>19.699940519491442</v>
      </c>
    </row>
    <row r="45" spans="1:95" x14ac:dyDescent="0.35">
      <c r="A45" s="9" t="s">
        <v>263</v>
      </c>
      <c r="B45" s="10" t="s">
        <v>264</v>
      </c>
      <c r="C45" s="337">
        <v>0</v>
      </c>
      <c r="D45" s="197">
        <v>537591.64062614995</v>
      </c>
      <c r="E45" s="197">
        <v>0</v>
      </c>
      <c r="F45" s="339">
        <v>0</v>
      </c>
      <c r="G45" s="200">
        <v>542967.55703241145</v>
      </c>
      <c r="H45" s="197">
        <v>0</v>
      </c>
      <c r="I45" s="339">
        <v>0</v>
      </c>
      <c r="J45" s="200">
        <v>548397.23260273552</v>
      </c>
      <c r="K45" s="197">
        <v>0</v>
      </c>
      <c r="L45" s="339">
        <v>0</v>
      </c>
      <c r="M45" s="200">
        <v>553881.20492876286</v>
      </c>
      <c r="N45" s="197">
        <v>0</v>
      </c>
      <c r="O45" s="314">
        <v>0</v>
      </c>
      <c r="P45" s="200">
        <v>559420.01697805047</v>
      </c>
      <c r="Q45" s="197">
        <v>0</v>
      </c>
      <c r="R45" s="339">
        <v>0</v>
      </c>
      <c r="S45" s="200">
        <v>565014.21714783099</v>
      </c>
      <c r="T45" s="197">
        <v>0</v>
      </c>
      <c r="U45" s="339">
        <v>0</v>
      </c>
      <c r="V45" s="200">
        <v>570664.35931930935</v>
      </c>
      <c r="W45" s="197">
        <v>0</v>
      </c>
      <c r="X45" s="339">
        <v>0</v>
      </c>
      <c r="Y45" s="200">
        <v>576371.0029125025</v>
      </c>
      <c r="Z45" s="197">
        <v>0</v>
      </c>
      <c r="AA45" s="339">
        <v>0</v>
      </c>
      <c r="AB45" s="200">
        <v>582134.71294162748</v>
      </c>
      <c r="AC45" s="197">
        <v>0</v>
      </c>
      <c r="AD45" s="314">
        <v>0</v>
      </c>
      <c r="AE45" s="200">
        <v>587956.06007104379</v>
      </c>
      <c r="AF45" s="197">
        <v>0</v>
      </c>
      <c r="AG45" s="339">
        <v>0</v>
      </c>
      <c r="AH45" s="200">
        <v>593835.62067175424</v>
      </c>
      <c r="AI45" s="197">
        <v>0</v>
      </c>
      <c r="AJ45" s="339">
        <v>0</v>
      </c>
      <c r="AK45" s="200">
        <v>599773.97687847179</v>
      </c>
      <c r="AL45" s="197">
        <v>0</v>
      </c>
      <c r="AM45" s="339">
        <v>0</v>
      </c>
      <c r="AN45" s="200">
        <v>605771.71664725651</v>
      </c>
      <c r="AO45" s="197">
        <v>0</v>
      </c>
      <c r="AP45" s="339">
        <v>0</v>
      </c>
      <c r="AQ45" s="200">
        <v>611829.43381372909</v>
      </c>
      <c r="AR45" s="197">
        <v>0</v>
      </c>
      <c r="AS45" s="314">
        <v>0</v>
      </c>
      <c r="AT45" s="200">
        <v>617947.72815186635</v>
      </c>
      <c r="AU45" s="197">
        <v>0</v>
      </c>
      <c r="AV45" s="339">
        <v>0</v>
      </c>
      <c r="AW45" s="200">
        <v>624127.20543338498</v>
      </c>
      <c r="AX45" s="197">
        <v>0</v>
      </c>
      <c r="AY45" s="339">
        <v>0</v>
      </c>
      <c r="AZ45" s="200">
        <v>630368.4774877188</v>
      </c>
      <c r="BA45" s="197">
        <v>0</v>
      </c>
      <c r="BB45" s="339">
        <v>0</v>
      </c>
      <c r="BC45" s="200">
        <v>636672.16226259596</v>
      </c>
      <c r="BD45" s="197">
        <v>0</v>
      </c>
      <c r="BE45" s="339">
        <v>0</v>
      </c>
      <c r="BF45" s="200">
        <v>643038.88388522191</v>
      </c>
      <c r="BG45" s="197">
        <v>0</v>
      </c>
      <c r="BH45" s="314">
        <v>0</v>
      </c>
      <c r="BI45" s="200">
        <v>649469.27272407408</v>
      </c>
      <c r="BJ45" s="197">
        <v>0</v>
      </c>
      <c r="BK45" s="339">
        <v>0</v>
      </c>
      <c r="BL45" s="200">
        <v>655963.96545131481</v>
      </c>
      <c r="BM45" s="197">
        <v>0</v>
      </c>
      <c r="BN45" s="339">
        <v>0</v>
      </c>
      <c r="BO45" s="200">
        <v>662523.60510582791</v>
      </c>
      <c r="BP45" s="197">
        <v>0</v>
      </c>
      <c r="BQ45" s="339">
        <v>0</v>
      </c>
      <c r="BR45" s="200">
        <v>669148.84115688619</v>
      </c>
      <c r="BS45" s="197">
        <v>0</v>
      </c>
      <c r="BT45" s="339">
        <v>0</v>
      </c>
      <c r="BU45" s="200">
        <v>675840.32956845511</v>
      </c>
      <c r="BV45" s="197">
        <v>0</v>
      </c>
      <c r="BW45" s="314">
        <v>0</v>
      </c>
      <c r="BX45" s="200">
        <v>682598.73286413972</v>
      </c>
      <c r="BY45" s="197">
        <v>0</v>
      </c>
      <c r="BZ45" s="339">
        <v>0</v>
      </c>
      <c r="CA45" s="200">
        <v>689424.72019278107</v>
      </c>
      <c r="CB45" s="197">
        <v>0</v>
      </c>
      <c r="CC45" s="339">
        <v>0</v>
      </c>
      <c r="CD45" s="200">
        <v>696318.96739470889</v>
      </c>
      <c r="CE45" s="197">
        <v>0</v>
      </c>
      <c r="CF45" s="339">
        <v>0</v>
      </c>
      <c r="CG45" s="200">
        <v>703282.15706865594</v>
      </c>
      <c r="CH45" s="197">
        <v>0</v>
      </c>
      <c r="CI45" s="339">
        <v>0</v>
      </c>
      <c r="CJ45" s="200">
        <v>710314.97863934247</v>
      </c>
      <c r="CK45" s="197">
        <v>0</v>
      </c>
      <c r="CL45" s="314">
        <v>0</v>
      </c>
      <c r="CM45" s="200">
        <v>717418.12842573586</v>
      </c>
      <c r="CN45" s="197">
        <v>0</v>
      </c>
      <c r="CO45" s="339">
        <v>0</v>
      </c>
      <c r="CP45" s="200">
        <v>724592.30970999319</v>
      </c>
      <c r="CQ45" s="341">
        <v>0</v>
      </c>
    </row>
    <row r="46" spans="1:95" x14ac:dyDescent="0.35">
      <c r="A46" s="6">
        <v>3</v>
      </c>
      <c r="B46" s="3" t="s">
        <v>80</v>
      </c>
      <c r="C46" s="323">
        <v>2921.2239413091365</v>
      </c>
      <c r="D46" s="318">
        <v>553643.98289730935</v>
      </c>
      <c r="E46" s="318">
        <v>1617.3180578013662</v>
      </c>
      <c r="F46" s="317">
        <v>2910.7500678989327</v>
      </c>
      <c r="G46" s="318">
        <v>557934.27804681961</v>
      </c>
      <c r="H46" s="318">
        <v>1624.0072377079223</v>
      </c>
      <c r="I46" s="317">
        <v>2881.0510677478246</v>
      </c>
      <c r="J46" s="318">
        <v>563634.41690368403</v>
      </c>
      <c r="K46" s="318">
        <v>1623.8595386397815</v>
      </c>
      <c r="L46" s="317">
        <v>2851.3837419060324</v>
      </c>
      <c r="M46" s="318">
        <v>569393.164356414</v>
      </c>
      <c r="N46" s="318">
        <v>1623.5584115983083</v>
      </c>
      <c r="O46" s="317">
        <v>2816.1557975607589</v>
      </c>
      <c r="P46" s="318">
        <v>575080.83926780068</v>
      </c>
      <c r="Q46" s="318">
        <v>1619.5172395701238</v>
      </c>
      <c r="R46" s="317">
        <v>3476.4054345814211</v>
      </c>
      <c r="S46" s="318">
        <v>594061.72777141968</v>
      </c>
      <c r="T46" s="318">
        <v>2065.1994189013922</v>
      </c>
      <c r="U46" s="317">
        <v>3468.7237128546731</v>
      </c>
      <c r="V46" s="318">
        <v>600763.87925648235</v>
      </c>
      <c r="W46" s="318">
        <v>2083.8839138035219</v>
      </c>
      <c r="X46" s="317">
        <v>3461.0671480889177</v>
      </c>
      <c r="Y46" s="318">
        <v>607540.98302078457</v>
      </c>
      <c r="Z46" s="318">
        <v>2102.7401374508845</v>
      </c>
      <c r="AA46" s="317">
        <v>3453.4396646451551</v>
      </c>
      <c r="AB46" s="318">
        <v>614393.57844303478</v>
      </c>
      <c r="AC46" s="318">
        <v>2121.771153498451</v>
      </c>
      <c r="AD46" s="317">
        <v>3445.8438421939063</v>
      </c>
      <c r="AE46" s="318">
        <v>621322.29041279422</v>
      </c>
      <c r="AF46" s="318">
        <v>2140.9795884367409</v>
      </c>
      <c r="AG46" s="317">
        <v>3448.6979045557782</v>
      </c>
      <c r="AH46" s="318">
        <v>628177.03722185665</v>
      </c>
      <c r="AI46" s="318">
        <v>2166.3928319570741</v>
      </c>
      <c r="AJ46" s="317">
        <v>3442.0577259913221</v>
      </c>
      <c r="AK46" s="318">
        <v>634798.3012063303</v>
      </c>
      <c r="AL46" s="318">
        <v>2185.0123971134158</v>
      </c>
      <c r="AM46" s="317">
        <v>3435.4554569822321</v>
      </c>
      <c r="AN46" s="318">
        <v>641486.23056702025</v>
      </c>
      <c r="AO46" s="318">
        <v>2203.7973713804322</v>
      </c>
      <c r="AP46" s="317">
        <v>3428.8942841810376</v>
      </c>
      <c r="AQ46" s="318">
        <v>648241.19593523815</v>
      </c>
      <c r="AR46" s="318">
        <v>2222.7505315130184</v>
      </c>
      <c r="AS46" s="317">
        <v>3422.3753827339706</v>
      </c>
      <c r="AT46" s="318">
        <v>655063.71020917036</v>
      </c>
      <c r="AU46" s="318">
        <v>2241.8739159422439</v>
      </c>
      <c r="AV46" s="317">
        <v>3422.5599912109797</v>
      </c>
      <c r="AW46" s="318">
        <v>661843.39710840443</v>
      </c>
      <c r="AX46" s="318">
        <v>2265.1987313903855</v>
      </c>
      <c r="AY46" s="317">
        <v>3414.3364601159665</v>
      </c>
      <c r="AZ46" s="318">
        <v>668812.62454464519</v>
      </c>
      <c r="BA46" s="318">
        <v>2283.5513289686328</v>
      </c>
      <c r="BB46" s="317">
        <v>3406.1514930560775</v>
      </c>
      <c r="BC46" s="318">
        <v>675852.13082682318</v>
      </c>
      <c r="BD46" s="318">
        <v>2302.0547445009151</v>
      </c>
      <c r="BE46" s="317">
        <v>3398.0077017451708</v>
      </c>
      <c r="BF46" s="318">
        <v>682962.34829182585</v>
      </c>
      <c r="BG46" s="318">
        <v>2320.7113194975918</v>
      </c>
      <c r="BH46" s="317">
        <v>3389.9090272625372</v>
      </c>
      <c r="BI46" s="318">
        <v>690143.59622231591</v>
      </c>
      <c r="BJ46" s="318">
        <v>2339.5240069414599</v>
      </c>
      <c r="BK46" s="317">
        <v>3397.5958848520368</v>
      </c>
      <c r="BL46" s="318">
        <v>697127.15277056617</v>
      </c>
      <c r="BM46" s="318">
        <v>2368.5563454718927</v>
      </c>
      <c r="BN46" s="317">
        <v>3364.9288365954308</v>
      </c>
      <c r="BO46" s="318">
        <v>704904.66175346193</v>
      </c>
      <c r="BP46" s="318">
        <v>2371.9540233847724</v>
      </c>
      <c r="BQ46" s="317">
        <v>3332.3153068187958</v>
      </c>
      <c r="BR46" s="318">
        <v>712777.66711126745</v>
      </c>
      <c r="BS46" s="318">
        <v>2375.1999304734686</v>
      </c>
      <c r="BT46" s="317">
        <v>3299.7571509483023</v>
      </c>
      <c r="BU46" s="318">
        <v>720747.47771866387</v>
      </c>
      <c r="BV46" s="318">
        <v>2378.291643630113</v>
      </c>
      <c r="BW46" s="317">
        <v>3267.2536270898318</v>
      </c>
      <c r="BX46" s="318">
        <v>728815.65079364995</v>
      </c>
      <c r="BY46" s="318">
        <v>2381.2255785353891</v>
      </c>
      <c r="BZ46" s="317">
        <v>3234.8069517471567</v>
      </c>
      <c r="CA46" s="318">
        <v>736983.51774548111</v>
      </c>
      <c r="CB46" s="318">
        <v>2383.9994065261562</v>
      </c>
      <c r="CC46" s="317">
        <v>3219.6639021628284</v>
      </c>
      <c r="CD46" s="318">
        <v>744806.61928964406</v>
      </c>
      <c r="CE46" s="318">
        <v>2398.0269862187997</v>
      </c>
      <c r="CF46" s="317">
        <v>3204.5829390227409</v>
      </c>
      <c r="CG46" s="318">
        <v>752709.01315818238</v>
      </c>
      <c r="CH46" s="318">
        <v>2412.118461615355</v>
      </c>
      <c r="CI46" s="317">
        <v>3189.5656857091608</v>
      </c>
      <c r="CJ46" s="318">
        <v>760691.22817439982</v>
      </c>
      <c r="CK46" s="318">
        <v>2426.2746388050232</v>
      </c>
      <c r="CL46" s="317">
        <v>3174.6334197644655</v>
      </c>
      <c r="CM46" s="318">
        <v>768751.89496662945</v>
      </c>
      <c r="CN46" s="318">
        <v>2440.5054572683239</v>
      </c>
      <c r="CO46" s="317">
        <v>3159.7830861508555</v>
      </c>
      <c r="CP46" s="318">
        <v>776891.89181139169</v>
      </c>
      <c r="CQ46" s="342">
        <v>2454.8098595133756</v>
      </c>
    </row>
    <row r="47" spans="1:95" x14ac:dyDescent="0.35">
      <c r="A47" s="9" t="s">
        <v>64</v>
      </c>
      <c r="B47" s="10" t="s">
        <v>391</v>
      </c>
      <c r="C47" s="337">
        <v>1554.0298642922198</v>
      </c>
      <c r="D47" s="197">
        <v>520917.85746360954</v>
      </c>
      <c r="E47" s="197">
        <v>809.52190734156704</v>
      </c>
      <c r="F47" s="339">
        <v>1543.3051999853508</v>
      </c>
      <c r="G47" s="200">
        <v>526127.03603824566</v>
      </c>
      <c r="H47" s="197">
        <v>811.97459057070455</v>
      </c>
      <c r="I47" s="339">
        <v>1532.5805356784813</v>
      </c>
      <c r="J47" s="200">
        <v>531388.30639862816</v>
      </c>
      <c r="K47" s="197">
        <v>814.39537527369043</v>
      </c>
      <c r="L47" s="339">
        <v>1521.8558713716122</v>
      </c>
      <c r="M47" s="200">
        <v>536702.18946261448</v>
      </c>
      <c r="N47" s="197">
        <v>816.78337821167929</v>
      </c>
      <c r="O47" s="314">
        <v>1511.1312070647434</v>
      </c>
      <c r="P47" s="200">
        <v>542069.21135724068</v>
      </c>
      <c r="Q47" s="197">
        <v>819.13770167090058</v>
      </c>
      <c r="R47" s="339">
        <v>1500.4065427578744</v>
      </c>
      <c r="S47" s="200">
        <v>547489.90347081306</v>
      </c>
      <c r="T47" s="197">
        <v>821.45743326148499</v>
      </c>
      <c r="U47" s="339">
        <v>1482.3417941173282</v>
      </c>
      <c r="V47" s="200">
        <v>552964.80250552122</v>
      </c>
      <c r="W47" s="197">
        <v>819.68283742976837</v>
      </c>
      <c r="X47" s="339">
        <v>1464.277045476782</v>
      </c>
      <c r="Y47" s="200">
        <v>558494.4505305764</v>
      </c>
      <c r="Z47" s="197">
        <v>817.79060393809118</v>
      </c>
      <c r="AA47" s="339">
        <v>1446.2122968362355</v>
      </c>
      <c r="AB47" s="200">
        <v>564079.39503588213</v>
      </c>
      <c r="AC47" s="197">
        <v>815.77855749283731</v>
      </c>
      <c r="AD47" s="314">
        <v>1428.1475481956895</v>
      </c>
      <c r="AE47" s="200">
        <v>569720.188986241</v>
      </c>
      <c r="AF47" s="197">
        <v>813.64449105828498</v>
      </c>
      <c r="AG47" s="339">
        <v>1420.2017646743336</v>
      </c>
      <c r="AH47" s="200">
        <v>575417.39087610343</v>
      </c>
      <c r="AI47" s="197">
        <v>817.20879394654287</v>
      </c>
      <c r="AJ47" s="339">
        <v>1417.4726868821431</v>
      </c>
      <c r="AK47" s="200">
        <v>581171.56478486443</v>
      </c>
      <c r="AL47" s="197">
        <v>823.79481947510124</v>
      </c>
      <c r="AM47" s="339">
        <v>1414.7436090899523</v>
      </c>
      <c r="AN47" s="200">
        <v>586983.2804327131</v>
      </c>
      <c r="AO47" s="197">
        <v>830.43084463483603</v>
      </c>
      <c r="AP47" s="339">
        <v>1412.014531297762</v>
      </c>
      <c r="AQ47" s="200">
        <v>592853.11323704023</v>
      </c>
      <c r="AR47" s="197">
        <v>837.11721081581845</v>
      </c>
      <c r="AS47" s="314">
        <v>1409.2854535055715</v>
      </c>
      <c r="AT47" s="200">
        <v>598781.64436941058</v>
      </c>
      <c r="AU47" s="197">
        <v>843.85426123595653</v>
      </c>
      <c r="AV47" s="339">
        <v>1413.2230423800474</v>
      </c>
      <c r="AW47" s="200">
        <v>604769.46081310464</v>
      </c>
      <c r="AX47" s="197">
        <v>854.67413734883667</v>
      </c>
      <c r="AY47" s="339">
        <v>1409.312431933474</v>
      </c>
      <c r="AZ47" s="200">
        <v>610817.15542123572</v>
      </c>
      <c r="BA47" s="197">
        <v>860.83221077338851</v>
      </c>
      <c r="BB47" s="339">
        <v>1405.4018214869004</v>
      </c>
      <c r="BC47" s="200">
        <v>616925.32697544806</v>
      </c>
      <c r="BD47" s="197">
        <v>867.02797825269624</v>
      </c>
      <c r="BE47" s="339">
        <v>1401.4912110403268</v>
      </c>
      <c r="BF47" s="200">
        <v>623094.58024520252</v>
      </c>
      <c r="BG47" s="197">
        <v>873.26157786051294</v>
      </c>
      <c r="BH47" s="314">
        <v>1397.5806005937529</v>
      </c>
      <c r="BI47" s="200">
        <v>629325.52604765457</v>
      </c>
      <c r="BJ47" s="197">
        <v>879.53314666266056</v>
      </c>
      <c r="BK47" s="339">
        <v>1408.9080853852749</v>
      </c>
      <c r="BL47" s="200">
        <v>635618.78130813106</v>
      </c>
      <c r="BM47" s="197">
        <v>895.5284402077607</v>
      </c>
      <c r="BN47" s="339">
        <v>1380.3307331856581</v>
      </c>
      <c r="BO47" s="200">
        <v>641974.96912121237</v>
      </c>
      <c r="BP47" s="197">
        <v>886.13777981392332</v>
      </c>
      <c r="BQ47" s="339">
        <v>1351.7533809860408</v>
      </c>
      <c r="BR47" s="200">
        <v>648394.71881242446</v>
      </c>
      <c r="BS47" s="197">
        <v>876.46975336818798</v>
      </c>
      <c r="BT47" s="339">
        <v>1323.176028786424</v>
      </c>
      <c r="BU47" s="200">
        <v>654878.66600054875</v>
      </c>
      <c r="BV47" s="197">
        <v>866.51975261555708</v>
      </c>
      <c r="BW47" s="314">
        <v>1294.598676586807</v>
      </c>
      <c r="BX47" s="200">
        <v>661427.45266055421</v>
      </c>
      <c r="BY47" s="197">
        <v>856.28310487253646</v>
      </c>
      <c r="BZ47" s="339">
        <v>1266.0213243871899</v>
      </c>
      <c r="CA47" s="200">
        <v>668041.7271871597</v>
      </c>
      <c r="CB47" s="197">
        <v>845.75507219939379</v>
      </c>
      <c r="CC47" s="339">
        <v>1256.47274582719</v>
      </c>
      <c r="CD47" s="200">
        <v>674722.14445903129</v>
      </c>
      <c r="CE47" s="197">
        <v>847.76998551884901</v>
      </c>
      <c r="CF47" s="339">
        <v>1246.9241672671899</v>
      </c>
      <c r="CG47" s="200">
        <v>681469.36590362166</v>
      </c>
      <c r="CH47" s="197">
        <v>849.74062159747336</v>
      </c>
      <c r="CI47" s="339">
        <v>1237.3755887071898</v>
      </c>
      <c r="CJ47" s="200">
        <v>688284.05956265784</v>
      </c>
      <c r="CK47" s="197">
        <v>851.6658933991182</v>
      </c>
      <c r="CL47" s="314">
        <v>1227.8270101471899</v>
      </c>
      <c r="CM47" s="200">
        <v>695166.90015828446</v>
      </c>
      <c r="CN47" s="197">
        <v>853.54469657463642</v>
      </c>
      <c r="CO47" s="339">
        <v>1218.27843158719</v>
      </c>
      <c r="CP47" s="200">
        <v>702118.56915986736</v>
      </c>
      <c r="CQ47" s="341">
        <v>855.37590922432514</v>
      </c>
    </row>
    <row r="48" spans="1:95" x14ac:dyDescent="0.35">
      <c r="A48" s="57" t="s">
        <v>65</v>
      </c>
      <c r="B48" s="55" t="s">
        <v>36</v>
      </c>
      <c r="C48" s="337">
        <v>449.76518678996047</v>
      </c>
      <c r="D48" s="197">
        <v>518340.28953846829</v>
      </c>
      <c r="E48" s="197">
        <v>233.13141714503141</v>
      </c>
      <c r="F48" s="347">
        <v>434.18288258916783</v>
      </c>
      <c r="G48" s="200">
        <v>523523.69243385299</v>
      </c>
      <c r="H48" s="197">
        <v>227.30502588465521</v>
      </c>
      <c r="I48" s="347">
        <v>418.6005783883752</v>
      </c>
      <c r="J48" s="200">
        <v>528758.92935819156</v>
      </c>
      <c r="K48" s="197">
        <v>221.338793657357</v>
      </c>
      <c r="L48" s="347">
        <v>403.01827418758256</v>
      </c>
      <c r="M48" s="200">
        <v>534046.51865177345</v>
      </c>
      <c r="N48" s="197">
        <v>215.23050628292435</v>
      </c>
      <c r="O48" s="314">
        <v>387.43596998678993</v>
      </c>
      <c r="P48" s="200">
        <v>539386.98383829114</v>
      </c>
      <c r="Q48" s="197">
        <v>208.9779192816373</v>
      </c>
      <c r="R48" s="347">
        <v>371.85366578599741</v>
      </c>
      <c r="S48" s="200">
        <v>544780.85367667407</v>
      </c>
      <c r="T48" s="197">
        <v>202.57875748969633</v>
      </c>
      <c r="U48" s="347">
        <v>371.85410326089834</v>
      </c>
      <c r="V48" s="200">
        <v>550228.66221344087</v>
      </c>
      <c r="W48" s="197">
        <v>204.60478577582279</v>
      </c>
      <c r="X48" s="347">
        <v>371.85454073579928</v>
      </c>
      <c r="Y48" s="200">
        <v>555730.94883557525</v>
      </c>
      <c r="Z48" s="197">
        <v>206.65107675192283</v>
      </c>
      <c r="AA48" s="347">
        <v>371.85497821070021</v>
      </c>
      <c r="AB48" s="200">
        <v>561288.25832393102</v>
      </c>
      <c r="AC48" s="197">
        <v>208.71783306896725</v>
      </c>
      <c r="AD48" s="314">
        <v>371.85541568560114</v>
      </c>
      <c r="AE48" s="200">
        <v>566901.14090717037</v>
      </c>
      <c r="AF48" s="197">
        <v>210.8052594046774</v>
      </c>
      <c r="AG48" s="347">
        <v>371.85585316050214</v>
      </c>
      <c r="AH48" s="200">
        <v>572570.15231624211</v>
      </c>
      <c r="AI48" s="197">
        <v>212.91356248379486</v>
      </c>
      <c r="AJ48" s="347">
        <v>371.85585316050214</v>
      </c>
      <c r="AK48" s="200">
        <v>578295.85383940453</v>
      </c>
      <c r="AL48" s="197">
        <v>215.04269810863281</v>
      </c>
      <c r="AM48" s="347">
        <v>371.85585316050214</v>
      </c>
      <c r="AN48" s="200">
        <v>584078.8123777986</v>
      </c>
      <c r="AO48" s="197">
        <v>217.19312508971916</v>
      </c>
      <c r="AP48" s="347">
        <v>371.85585316050214</v>
      </c>
      <c r="AQ48" s="200">
        <v>589919.60050157655</v>
      </c>
      <c r="AR48" s="197">
        <v>219.36505634061635</v>
      </c>
      <c r="AS48" s="314">
        <v>371.85585316050214</v>
      </c>
      <c r="AT48" s="200">
        <v>595818.79650659231</v>
      </c>
      <c r="AU48" s="197">
        <v>221.55870690402247</v>
      </c>
      <c r="AV48" s="347">
        <v>371.85585316050214</v>
      </c>
      <c r="AW48" s="200">
        <v>601776.98447165824</v>
      </c>
      <c r="AX48" s="197">
        <v>223.77429397306273</v>
      </c>
      <c r="AY48" s="347">
        <v>371.85585316050214</v>
      </c>
      <c r="AZ48" s="200">
        <v>607794.75431637478</v>
      </c>
      <c r="BA48" s="197">
        <v>226.01203691279335</v>
      </c>
      <c r="BB48" s="347">
        <v>371.85585316050214</v>
      </c>
      <c r="BC48" s="200">
        <v>613872.70185953856</v>
      </c>
      <c r="BD48" s="197">
        <v>228.27215728192127</v>
      </c>
      <c r="BE48" s="347">
        <v>371.85585316050214</v>
      </c>
      <c r="BF48" s="200">
        <v>620011.428878134</v>
      </c>
      <c r="BG48" s="197">
        <v>230.55487885474051</v>
      </c>
      <c r="BH48" s="314">
        <v>371.85585316050214</v>
      </c>
      <c r="BI48" s="200">
        <v>626211.5431669153</v>
      </c>
      <c r="BJ48" s="197">
        <v>232.86042764328789</v>
      </c>
      <c r="BK48" s="347">
        <v>371.85585316050214</v>
      </c>
      <c r="BL48" s="200">
        <v>632473.65859858447</v>
      </c>
      <c r="BM48" s="197">
        <v>235.1890319197208</v>
      </c>
      <c r="BN48" s="347">
        <v>371.85585316050214</v>
      </c>
      <c r="BO48" s="200">
        <v>638798.39518457034</v>
      </c>
      <c r="BP48" s="197">
        <v>237.540922238918</v>
      </c>
      <c r="BQ48" s="347">
        <v>371.85585316050214</v>
      </c>
      <c r="BR48" s="200">
        <v>645186.37913641601</v>
      </c>
      <c r="BS48" s="197">
        <v>239.91633146130718</v>
      </c>
      <c r="BT48" s="347">
        <v>371.85585316050214</v>
      </c>
      <c r="BU48" s="200">
        <v>651638.24292778014</v>
      </c>
      <c r="BV48" s="197">
        <v>242.31549477592023</v>
      </c>
      <c r="BW48" s="314">
        <v>371.85585316050214</v>
      </c>
      <c r="BX48" s="200">
        <v>658154.6253570579</v>
      </c>
      <c r="BY48" s="197">
        <v>244.73864972367943</v>
      </c>
      <c r="BZ48" s="347">
        <v>371.85585316050214</v>
      </c>
      <c r="CA48" s="200">
        <v>664736.17161062849</v>
      </c>
      <c r="CB48" s="197">
        <v>247.18603622091621</v>
      </c>
      <c r="CC48" s="347">
        <v>371.85585316050214</v>
      </c>
      <c r="CD48" s="200">
        <v>671383.53332673479</v>
      </c>
      <c r="CE48" s="197">
        <v>249.65789658312539</v>
      </c>
      <c r="CF48" s="347">
        <v>371.85585316050214</v>
      </c>
      <c r="CG48" s="200">
        <v>678097.36866000213</v>
      </c>
      <c r="CH48" s="197">
        <v>252.15447554895664</v>
      </c>
      <c r="CI48" s="347">
        <v>371.85585316050214</v>
      </c>
      <c r="CJ48" s="200">
        <v>684878.34234660212</v>
      </c>
      <c r="CK48" s="197">
        <v>254.67602030444618</v>
      </c>
      <c r="CL48" s="314">
        <v>371.85585316050214</v>
      </c>
      <c r="CM48" s="200">
        <v>691727.12577006815</v>
      </c>
      <c r="CN48" s="197">
        <v>257.22278050749065</v>
      </c>
      <c r="CO48" s="347">
        <v>371.85585316050214</v>
      </c>
      <c r="CP48" s="200">
        <v>698644.39702776878</v>
      </c>
      <c r="CQ48" s="341">
        <v>259.79500831256553</v>
      </c>
    </row>
    <row r="49" spans="1:95" x14ac:dyDescent="0.35">
      <c r="A49" s="57" t="s">
        <v>66</v>
      </c>
      <c r="B49" s="55" t="s">
        <v>33</v>
      </c>
      <c r="C49" s="337">
        <v>226.40512768812789</v>
      </c>
      <c r="D49" s="197">
        <v>518340.28953846829</v>
      </c>
      <c r="E49" s="197">
        <v>117.3548994388581</v>
      </c>
      <c r="F49" s="347">
        <v>215.16685690926906</v>
      </c>
      <c r="G49" s="200">
        <v>523523.69243385299</v>
      </c>
      <c r="H49" s="197">
        <v>112.64494741852704</v>
      </c>
      <c r="I49" s="347">
        <v>203.92858613041022</v>
      </c>
      <c r="J49" s="200">
        <v>528758.92935819156</v>
      </c>
      <c r="K49" s="197">
        <v>107.82906086784546</v>
      </c>
      <c r="L49" s="347">
        <v>192.69031535155139</v>
      </c>
      <c r="M49" s="200">
        <v>534046.51865177345</v>
      </c>
      <c r="N49" s="197">
        <v>102.90559209140841</v>
      </c>
      <c r="O49" s="314">
        <v>181.45204457269256</v>
      </c>
      <c r="P49" s="200">
        <v>539386.98383829114</v>
      </c>
      <c r="Q49" s="197">
        <v>97.872871033355807</v>
      </c>
      <c r="R49" s="347">
        <v>170.2137737938337</v>
      </c>
      <c r="S49" s="200">
        <v>544780.85367667407</v>
      </c>
      <c r="T49" s="197">
        <v>92.729204994933013</v>
      </c>
      <c r="U49" s="347">
        <v>164.34562037448606</v>
      </c>
      <c r="V49" s="200">
        <v>550228.66221344087</v>
      </c>
      <c r="W49" s="197">
        <v>90.42767083929148</v>
      </c>
      <c r="X49" s="347">
        <v>158.47746695513842</v>
      </c>
      <c r="Y49" s="200">
        <v>555730.94883557525</v>
      </c>
      <c r="Z49" s="197">
        <v>88.070833080037588</v>
      </c>
      <c r="AA49" s="347">
        <v>152.60931353579079</v>
      </c>
      <c r="AB49" s="200">
        <v>561288.25832393102</v>
      </c>
      <c r="AC49" s="197">
        <v>85.657815798514719</v>
      </c>
      <c r="AD49" s="314">
        <v>146.74116011644315</v>
      </c>
      <c r="AE49" s="200">
        <v>566901.14090717037</v>
      </c>
      <c r="AF49" s="197">
        <v>83.187731088053397</v>
      </c>
      <c r="AG49" s="347">
        <v>140.87300669709555</v>
      </c>
      <c r="AH49" s="200">
        <v>572570.15231624211</v>
      </c>
      <c r="AI49" s="197">
        <v>80.659678901802991</v>
      </c>
      <c r="AJ49" s="347">
        <v>142.20483963104962</v>
      </c>
      <c r="AK49" s="200">
        <v>578295.85383940453</v>
      </c>
      <c r="AL49" s="197">
        <v>82.236469154533424</v>
      </c>
      <c r="AM49" s="347">
        <v>143.5366725650037</v>
      </c>
      <c r="AN49" s="200">
        <v>584078.8123777986</v>
      </c>
      <c r="AO49" s="197">
        <v>83.836729244428312</v>
      </c>
      <c r="AP49" s="347">
        <v>144.86850549895777</v>
      </c>
      <c r="AQ49" s="200">
        <v>589919.60050157655</v>
      </c>
      <c r="AR49" s="197">
        <v>85.460770889205619</v>
      </c>
      <c r="AS49" s="314">
        <v>146.20033843291185</v>
      </c>
      <c r="AT49" s="200">
        <v>595818.79650659231</v>
      </c>
      <c r="AU49" s="197">
        <v>87.108909693954033</v>
      </c>
      <c r="AV49" s="347">
        <v>147.53217136686587</v>
      </c>
      <c r="AW49" s="200">
        <v>601776.98447165824</v>
      </c>
      <c r="AX49" s="197">
        <v>88.781465197708457</v>
      </c>
      <c r="AY49" s="347">
        <v>148.65316499164413</v>
      </c>
      <c r="AZ49" s="200">
        <v>607794.75431637478</v>
      </c>
      <c r="BA49" s="197">
        <v>90.350613894447861</v>
      </c>
      <c r="BB49" s="347">
        <v>149.7741586164224</v>
      </c>
      <c r="BC49" s="200">
        <v>613872.70185953856</v>
      </c>
      <c r="BD49" s="197">
        <v>91.942267418602299</v>
      </c>
      <c r="BE49" s="347">
        <v>150.89515224120066</v>
      </c>
      <c r="BF49" s="200">
        <v>620011.428878134</v>
      </c>
      <c r="BG49" s="197">
        <v>93.556718951850385</v>
      </c>
      <c r="BH49" s="314">
        <v>152.01614586597893</v>
      </c>
      <c r="BI49" s="200">
        <v>626211.5431669153</v>
      </c>
      <c r="BJ49" s="197">
        <v>95.194265289021558</v>
      </c>
      <c r="BK49" s="347">
        <v>153.13713949075725</v>
      </c>
      <c r="BL49" s="200">
        <v>632473.65859858447</v>
      </c>
      <c r="BM49" s="197">
        <v>96.855206881040999</v>
      </c>
      <c r="BN49" s="347">
        <v>154.13709161114028</v>
      </c>
      <c r="BO49" s="200">
        <v>638798.39518457034</v>
      </c>
      <c r="BP49" s="197">
        <v>98.46252675961351</v>
      </c>
      <c r="BQ49" s="347">
        <v>155.13704373152331</v>
      </c>
      <c r="BR49" s="200">
        <v>645186.37913641601</v>
      </c>
      <c r="BS49" s="197">
        <v>100.09230751506935</v>
      </c>
      <c r="BT49" s="347">
        <v>156.13699585190633</v>
      </c>
      <c r="BU49" s="200">
        <v>651638.24292778014</v>
      </c>
      <c r="BV49" s="197">
        <v>101.74483763295834</v>
      </c>
      <c r="BW49" s="314">
        <v>157.13694797228936</v>
      </c>
      <c r="BX49" s="200">
        <v>658154.6253570579</v>
      </c>
      <c r="BY49" s="197">
        <v>103.42040912245361</v>
      </c>
      <c r="BZ49" s="347">
        <v>158.13690009267245</v>
      </c>
      <c r="CA49" s="200">
        <v>664736.17161062849</v>
      </c>
      <c r="CB49" s="197">
        <v>105.11931755797553</v>
      </c>
      <c r="CC49" s="347">
        <v>158.13690009267245</v>
      </c>
      <c r="CD49" s="200">
        <v>671383.53332673479</v>
      </c>
      <c r="CE49" s="197">
        <v>106.17051073355529</v>
      </c>
      <c r="CF49" s="347">
        <v>158.13690009267245</v>
      </c>
      <c r="CG49" s="200">
        <v>678097.36866000213</v>
      </c>
      <c r="CH49" s="197">
        <v>107.23221584089085</v>
      </c>
      <c r="CI49" s="347">
        <v>158.13690009267245</v>
      </c>
      <c r="CJ49" s="200">
        <v>684878.34234660212</v>
      </c>
      <c r="CK49" s="197">
        <v>108.30453799929974</v>
      </c>
      <c r="CL49" s="314">
        <v>158.13690009267245</v>
      </c>
      <c r="CM49" s="200">
        <v>691727.12577006815</v>
      </c>
      <c r="CN49" s="197">
        <v>109.38758337929274</v>
      </c>
      <c r="CO49" s="347">
        <v>158.13690009267245</v>
      </c>
      <c r="CP49" s="200">
        <v>698644.39702776878</v>
      </c>
      <c r="CQ49" s="341">
        <v>110.48145921308566</v>
      </c>
    </row>
    <row r="50" spans="1:95" x14ac:dyDescent="0.35">
      <c r="A50" s="57" t="s">
        <v>67</v>
      </c>
      <c r="B50" s="55" t="s">
        <v>34</v>
      </c>
      <c r="C50" s="337">
        <v>17</v>
      </c>
      <c r="D50" s="197">
        <v>518340.28953846829</v>
      </c>
      <c r="E50" s="197">
        <v>8.8117849221539615</v>
      </c>
      <c r="F50" s="347">
        <v>39.096612395209561</v>
      </c>
      <c r="G50" s="200">
        <v>523523.69243385299</v>
      </c>
      <c r="H50" s="197">
        <v>20.468002882795254</v>
      </c>
      <c r="I50" s="347">
        <v>61.193224790419123</v>
      </c>
      <c r="J50" s="200">
        <v>528758.92935819156</v>
      </c>
      <c r="K50" s="197">
        <v>32.356464024157162</v>
      </c>
      <c r="L50" s="347">
        <v>83.289837185628684</v>
      </c>
      <c r="M50" s="200">
        <v>534046.51865177345</v>
      </c>
      <c r="N50" s="197">
        <v>44.480647588058027</v>
      </c>
      <c r="O50" s="314">
        <v>105.38644958083825</v>
      </c>
      <c r="P50" s="200">
        <v>539386.98383829114</v>
      </c>
      <c r="Q50" s="197">
        <v>56.844079176834484</v>
      </c>
      <c r="R50" s="347">
        <v>127.48306197604782</v>
      </c>
      <c r="S50" s="200">
        <v>544780.85367667407</v>
      </c>
      <c r="T50" s="197">
        <v>69.450331332627684</v>
      </c>
      <c r="U50" s="347">
        <v>127.48306197604782</v>
      </c>
      <c r="V50" s="200">
        <v>550228.66221344087</v>
      </c>
      <c r="W50" s="197">
        <v>70.144834645953964</v>
      </c>
      <c r="X50" s="347">
        <v>127.48306197604782</v>
      </c>
      <c r="Y50" s="200">
        <v>555730.94883557525</v>
      </c>
      <c r="Z50" s="197">
        <v>70.846282992413506</v>
      </c>
      <c r="AA50" s="347">
        <v>127.48306197604782</v>
      </c>
      <c r="AB50" s="200">
        <v>561288.25832393102</v>
      </c>
      <c r="AC50" s="197">
        <v>71.554745822337637</v>
      </c>
      <c r="AD50" s="314">
        <v>127.48306197604782</v>
      </c>
      <c r="AE50" s="200">
        <v>566901.14090717037</v>
      </c>
      <c r="AF50" s="197">
        <v>72.27029328056102</v>
      </c>
      <c r="AG50" s="347">
        <v>137.60202709523807</v>
      </c>
      <c r="AH50" s="200">
        <v>572570.15231624211</v>
      </c>
      <c r="AI50" s="197">
        <v>78.786813612944144</v>
      </c>
      <c r="AJ50" s="347">
        <v>137.60202709523807</v>
      </c>
      <c r="AK50" s="200">
        <v>578295.85383940453</v>
      </c>
      <c r="AL50" s="197">
        <v>79.574681749073576</v>
      </c>
      <c r="AM50" s="347">
        <v>137.60202709523807</v>
      </c>
      <c r="AN50" s="200">
        <v>584078.8123777986</v>
      </c>
      <c r="AO50" s="197">
        <v>80.370428566564328</v>
      </c>
      <c r="AP50" s="347">
        <v>137.60202709523807</v>
      </c>
      <c r="AQ50" s="200">
        <v>589919.60050157655</v>
      </c>
      <c r="AR50" s="197">
        <v>81.17413285222996</v>
      </c>
      <c r="AS50" s="314">
        <v>137.60202709523807</v>
      </c>
      <c r="AT50" s="200">
        <v>595818.79650659231</v>
      </c>
      <c r="AU50" s="197">
        <v>81.985874180752248</v>
      </c>
      <c r="AV50" s="347">
        <v>144.26869376190473</v>
      </c>
      <c r="AW50" s="200">
        <v>601776.98447165824</v>
      </c>
      <c r="AX50" s="197">
        <v>86.817579485704158</v>
      </c>
      <c r="AY50" s="347">
        <v>144.26869376190473</v>
      </c>
      <c r="AZ50" s="200">
        <v>607794.75431637478</v>
      </c>
      <c r="BA50" s="197">
        <v>87.685755280561196</v>
      </c>
      <c r="BB50" s="347">
        <v>144.26869376190473</v>
      </c>
      <c r="BC50" s="200">
        <v>613872.70185953856</v>
      </c>
      <c r="BD50" s="197">
        <v>88.562612833366813</v>
      </c>
      <c r="BE50" s="347">
        <v>144.26869376190473</v>
      </c>
      <c r="BF50" s="200">
        <v>620011.428878134</v>
      </c>
      <c r="BG50" s="197">
        <v>89.448238961700483</v>
      </c>
      <c r="BH50" s="314">
        <v>144.26869376190473</v>
      </c>
      <c r="BI50" s="200">
        <v>626211.5431669153</v>
      </c>
      <c r="BJ50" s="197">
        <v>90.342721351317479</v>
      </c>
      <c r="BK50" s="347">
        <v>159.50678899999997</v>
      </c>
      <c r="BL50" s="200">
        <v>632473.65859858447</v>
      </c>
      <c r="BM50" s="197">
        <v>100.88384241014244</v>
      </c>
      <c r="BN50" s="347">
        <v>159.50678899999997</v>
      </c>
      <c r="BO50" s="200">
        <v>638798.39518457034</v>
      </c>
      <c r="BP50" s="197">
        <v>101.89268083424386</v>
      </c>
      <c r="BQ50" s="347">
        <v>159.50678899999997</v>
      </c>
      <c r="BR50" s="200">
        <v>645186.37913641601</v>
      </c>
      <c r="BS50" s="197">
        <v>102.91160764258629</v>
      </c>
      <c r="BT50" s="347">
        <v>159.50678899999997</v>
      </c>
      <c r="BU50" s="200">
        <v>651638.24292778014</v>
      </c>
      <c r="BV50" s="197">
        <v>103.94072371901215</v>
      </c>
      <c r="BW50" s="314">
        <v>159.50678899999997</v>
      </c>
      <c r="BX50" s="200">
        <v>658154.6253570579</v>
      </c>
      <c r="BY50" s="197">
        <v>104.98013095620227</v>
      </c>
      <c r="BZ50" s="347">
        <v>159.50678899999997</v>
      </c>
      <c r="CA50" s="200">
        <v>664736.17161062849</v>
      </c>
      <c r="CB50" s="197">
        <v>106.02993226576429</v>
      </c>
      <c r="CC50" s="347">
        <v>159.50678899999997</v>
      </c>
      <c r="CD50" s="200">
        <v>671383.53332673479</v>
      </c>
      <c r="CE50" s="197">
        <v>107.09023158842194</v>
      </c>
      <c r="CF50" s="347">
        <v>159.50678899999997</v>
      </c>
      <c r="CG50" s="200">
        <v>678097.36866000213</v>
      </c>
      <c r="CH50" s="197">
        <v>108.16113390430615</v>
      </c>
      <c r="CI50" s="347">
        <v>159.50678899999997</v>
      </c>
      <c r="CJ50" s="200">
        <v>684878.34234660212</v>
      </c>
      <c r="CK50" s="197">
        <v>109.2427452433492</v>
      </c>
      <c r="CL50" s="314">
        <v>159.50678899999997</v>
      </c>
      <c r="CM50" s="200">
        <v>691727.12577006815</v>
      </c>
      <c r="CN50" s="197">
        <v>110.3351726957827</v>
      </c>
      <c r="CO50" s="347">
        <v>159.50678899999997</v>
      </c>
      <c r="CP50" s="200">
        <v>698644.39702776878</v>
      </c>
      <c r="CQ50" s="341">
        <v>111.43852442274051</v>
      </c>
    </row>
    <row r="51" spans="1:95" x14ac:dyDescent="0.35">
      <c r="A51" s="57" t="s">
        <v>68</v>
      </c>
      <c r="B51" s="55" t="s">
        <v>62</v>
      </c>
      <c r="C51" s="337">
        <v>794.73074162399985</v>
      </c>
      <c r="D51" s="197">
        <v>518340.28953846829</v>
      </c>
      <c r="E51" s="197">
        <v>411.94096271850572</v>
      </c>
      <c r="F51" s="347">
        <v>789.16020411119985</v>
      </c>
      <c r="G51" s="200">
        <v>523523.69243385299</v>
      </c>
      <c r="H51" s="197">
        <v>413.14406397814844</v>
      </c>
      <c r="I51" s="347">
        <v>783.58966659839984</v>
      </c>
      <c r="J51" s="200">
        <v>528758.92935819156</v>
      </c>
      <c r="K51" s="197">
        <v>414.33003316671216</v>
      </c>
      <c r="L51" s="347">
        <v>778.01912908559984</v>
      </c>
      <c r="M51" s="200">
        <v>534046.51865177345</v>
      </c>
      <c r="N51" s="197">
        <v>415.49840733264938</v>
      </c>
      <c r="O51" s="314">
        <v>772.44859157279984</v>
      </c>
      <c r="P51" s="200">
        <v>539386.98383829114</v>
      </c>
      <c r="Q51" s="197">
        <v>416.64871597858854</v>
      </c>
      <c r="R51" s="347">
        <v>766.87805405999995</v>
      </c>
      <c r="S51" s="200">
        <v>544780.85367667407</v>
      </c>
      <c r="T51" s="197">
        <v>417.7804809567134</v>
      </c>
      <c r="U51" s="347">
        <v>755.09868536879992</v>
      </c>
      <c r="V51" s="200">
        <v>550228.66221344087</v>
      </c>
      <c r="W51" s="197">
        <v>415.47693948960267</v>
      </c>
      <c r="X51" s="347">
        <v>743.31931667759989</v>
      </c>
      <c r="Y51" s="200">
        <v>555730.94883557525</v>
      </c>
      <c r="Z51" s="197">
        <v>413.08554914505402</v>
      </c>
      <c r="AA51" s="347">
        <v>731.53994798639985</v>
      </c>
      <c r="AB51" s="200">
        <v>561288.25832393102</v>
      </c>
      <c r="AC51" s="197">
        <v>410.60478329966543</v>
      </c>
      <c r="AD51" s="314">
        <v>719.76057929519982</v>
      </c>
      <c r="AE51" s="200">
        <v>566901.14090717037</v>
      </c>
      <c r="AF51" s="197">
        <v>408.03309358245463</v>
      </c>
      <c r="AG51" s="347">
        <v>707.9812106039999</v>
      </c>
      <c r="AH51" s="200">
        <v>572570.15231624211</v>
      </c>
      <c r="AI51" s="197">
        <v>405.36890959256971</v>
      </c>
      <c r="AJ51" s="347">
        <v>704.7904849631999</v>
      </c>
      <c r="AK51" s="200">
        <v>578295.85383940453</v>
      </c>
      <c r="AL51" s="197">
        <v>407.5774152796817</v>
      </c>
      <c r="AM51" s="347">
        <v>701.5997593223999</v>
      </c>
      <c r="AN51" s="200">
        <v>584078.8123777986</v>
      </c>
      <c r="AO51" s="197">
        <v>409.78955418957668</v>
      </c>
      <c r="AP51" s="347">
        <v>698.40903368159991</v>
      </c>
      <c r="AQ51" s="200">
        <v>589919.60050157655</v>
      </c>
      <c r="AR51" s="197">
        <v>412.00517813614152</v>
      </c>
      <c r="AS51" s="314">
        <v>695.21830804079991</v>
      </c>
      <c r="AT51" s="200">
        <v>595818.79650659231</v>
      </c>
      <c r="AU51" s="197">
        <v>414.22413560621874</v>
      </c>
      <c r="AV51" s="347">
        <v>692.02758240000014</v>
      </c>
      <c r="AW51" s="200">
        <v>601776.98447165824</v>
      </c>
      <c r="AX51" s="197">
        <v>416.44627170788408</v>
      </c>
      <c r="AY51" s="347">
        <v>687.5350579200001</v>
      </c>
      <c r="AZ51" s="200">
        <v>607794.75431637478</v>
      </c>
      <c r="BA51" s="197">
        <v>417.88020161238097</v>
      </c>
      <c r="BB51" s="347">
        <v>683.04253344000006</v>
      </c>
      <c r="BC51" s="200">
        <v>613872.70185953856</v>
      </c>
      <c r="BD51" s="197">
        <v>419.30116548779705</v>
      </c>
      <c r="BE51" s="347">
        <v>678.55000896000001</v>
      </c>
      <c r="BF51" s="200">
        <v>620011.428878134</v>
      </c>
      <c r="BG51" s="197">
        <v>420.70876062056021</v>
      </c>
      <c r="BH51" s="314">
        <v>674.05748447999997</v>
      </c>
      <c r="BI51" s="200">
        <v>626211.5431669153</v>
      </c>
      <c r="BJ51" s="197">
        <v>422.10257753942983</v>
      </c>
      <c r="BK51" s="347">
        <v>669.56496000000016</v>
      </c>
      <c r="BL51" s="200">
        <v>632473.65859858447</v>
      </c>
      <c r="BM51" s="197">
        <v>423.48219992061496</v>
      </c>
      <c r="BN51" s="347">
        <v>639.9876556800001</v>
      </c>
      <c r="BO51" s="200">
        <v>638798.39518457034</v>
      </c>
      <c r="BP51" s="197">
        <v>408.82308738631946</v>
      </c>
      <c r="BQ51" s="347">
        <v>610.41035136000005</v>
      </c>
      <c r="BR51" s="200">
        <v>645186.37913641601</v>
      </c>
      <c r="BS51" s="197">
        <v>393.82844438134595</v>
      </c>
      <c r="BT51" s="347">
        <v>580.83304704</v>
      </c>
      <c r="BU51" s="200">
        <v>651638.24292778014</v>
      </c>
      <c r="BV51" s="197">
        <v>378.49302620753423</v>
      </c>
      <c r="BW51" s="314">
        <v>551.25574271999994</v>
      </c>
      <c r="BX51" s="200">
        <v>658154.6253570579</v>
      </c>
      <c r="BY51" s="197">
        <v>362.81151682580827</v>
      </c>
      <c r="BZ51" s="347">
        <v>521.6784384</v>
      </c>
      <c r="CA51" s="200">
        <v>664736.17161062849</v>
      </c>
      <c r="CB51" s="197">
        <v>346.77852795382711</v>
      </c>
      <c r="CC51" s="347">
        <v>512.12985983999999</v>
      </c>
      <c r="CD51" s="200">
        <v>671383.53332673479</v>
      </c>
      <c r="CE51" s="197">
        <v>343.83555482150467</v>
      </c>
      <c r="CF51" s="347">
        <v>502.58128127999998</v>
      </c>
      <c r="CG51" s="200">
        <v>678097.36866000213</v>
      </c>
      <c r="CH51" s="197">
        <v>340.7990443737404</v>
      </c>
      <c r="CI51" s="347">
        <v>493.03270271999997</v>
      </c>
      <c r="CJ51" s="200">
        <v>684878.34234660212</v>
      </c>
      <c r="CK51" s="197">
        <v>337.66742016153864</v>
      </c>
      <c r="CL51" s="314">
        <v>483.48412415999996</v>
      </c>
      <c r="CM51" s="200">
        <v>691727.12577006815</v>
      </c>
      <c r="CN51" s="197">
        <v>334.43908356065555</v>
      </c>
      <c r="CO51" s="347">
        <v>473.93554560000007</v>
      </c>
      <c r="CP51" s="200">
        <v>698644.39702776878</v>
      </c>
      <c r="CQ51" s="341">
        <v>331.11241348573861</v>
      </c>
    </row>
    <row r="52" spans="1:95" x14ac:dyDescent="0.35">
      <c r="A52" s="57" t="s">
        <v>69</v>
      </c>
      <c r="B52" s="55" t="s">
        <v>269</v>
      </c>
      <c r="C52" s="337">
        <v>34.074808190131556</v>
      </c>
      <c r="D52" s="197">
        <v>579590.00222814595</v>
      </c>
      <c r="E52" s="197">
        <v>19.749418154841994</v>
      </c>
      <c r="F52" s="347">
        <v>33.763443980504356</v>
      </c>
      <c r="G52" s="200">
        <v>585385.9022504274</v>
      </c>
      <c r="H52" s="197">
        <v>19.764644117609304</v>
      </c>
      <c r="I52" s="347">
        <v>33.452079770877155</v>
      </c>
      <c r="J52" s="200">
        <v>591239.7612729317</v>
      </c>
      <c r="K52" s="197">
        <v>19.778199657816476</v>
      </c>
      <c r="L52" s="347">
        <v>33.140715561249955</v>
      </c>
      <c r="M52" s="200">
        <v>597152.15888566105</v>
      </c>
      <c r="N52" s="197">
        <v>19.790049844416032</v>
      </c>
      <c r="O52" s="314">
        <v>32.829351351622755</v>
      </c>
      <c r="P52" s="200">
        <v>603123.68047451763</v>
      </c>
      <c r="Q52" s="197">
        <v>19.800159214781793</v>
      </c>
      <c r="R52" s="347">
        <v>32.517987141995548</v>
      </c>
      <c r="S52" s="200">
        <v>609154.91727926279</v>
      </c>
      <c r="T52" s="197">
        <v>19.808491767570427</v>
      </c>
      <c r="U52" s="347">
        <v>32.254323137096016</v>
      </c>
      <c r="V52" s="200">
        <v>615246.46645205538</v>
      </c>
      <c r="W52" s="197">
        <v>19.844358337901095</v>
      </c>
      <c r="X52" s="347">
        <v>31.990659132196487</v>
      </c>
      <c r="Y52" s="200">
        <v>621398.93111657596</v>
      </c>
      <c r="Z52" s="197">
        <v>19.878961390461626</v>
      </c>
      <c r="AA52" s="347">
        <v>31.726995127296959</v>
      </c>
      <c r="AB52" s="200">
        <v>627612.92042774172</v>
      </c>
      <c r="AC52" s="197">
        <v>19.912272068239577</v>
      </c>
      <c r="AD52" s="314">
        <v>31.463331122397431</v>
      </c>
      <c r="AE52" s="200">
        <v>633889.04963201913</v>
      </c>
      <c r="AF52" s="197">
        <v>19.944261063434038</v>
      </c>
      <c r="AG52" s="347">
        <v>31.199667117497903</v>
      </c>
      <c r="AH52" s="200">
        <v>640227.94012833934</v>
      </c>
      <c r="AI52" s="197">
        <v>19.974898611325564</v>
      </c>
      <c r="AJ52" s="347">
        <v>30.483482032153258</v>
      </c>
      <c r="AK52" s="200">
        <v>646630.2195296227</v>
      </c>
      <c r="AL52" s="197">
        <v>19.71154067847857</v>
      </c>
      <c r="AM52" s="347">
        <v>29.767296946808614</v>
      </c>
      <c r="AN52" s="200">
        <v>653096.52172491897</v>
      </c>
      <c r="AO52" s="197">
        <v>19.440918097113506</v>
      </c>
      <c r="AP52" s="347">
        <v>29.051111861463969</v>
      </c>
      <c r="AQ52" s="200">
        <v>659627.48694216821</v>
      </c>
      <c r="AR52" s="197">
        <v>19.162911910053293</v>
      </c>
      <c r="AS52" s="314">
        <v>28.334926776119325</v>
      </c>
      <c r="AT52" s="200">
        <v>666223.76181158994</v>
      </c>
      <c r="AU52" s="197">
        <v>18.877401507442162</v>
      </c>
      <c r="AV52" s="347">
        <v>27.618741690774677</v>
      </c>
      <c r="AW52" s="200">
        <v>672885.9994297059</v>
      </c>
      <c r="AX52" s="197">
        <v>18.584264605587801</v>
      </c>
      <c r="AY52" s="347">
        <v>27.233662099422812</v>
      </c>
      <c r="AZ52" s="200">
        <v>679614.85942400293</v>
      </c>
      <c r="BA52" s="197">
        <v>18.50840143930003</v>
      </c>
      <c r="BB52" s="347">
        <v>26.848582508070947</v>
      </c>
      <c r="BC52" s="200">
        <v>686411.00801824301</v>
      </c>
      <c r="BD52" s="197">
        <v>18.429162583225946</v>
      </c>
      <c r="BE52" s="347">
        <v>26.463502916719083</v>
      </c>
      <c r="BF52" s="200">
        <v>693275.11809842545</v>
      </c>
      <c r="BG52" s="197">
        <v>18.346488109886447</v>
      </c>
      <c r="BH52" s="314">
        <v>26.078423325367218</v>
      </c>
      <c r="BI52" s="200">
        <v>700207.86927940976</v>
      </c>
      <c r="BJ52" s="197">
        <v>18.26031723082184</v>
      </c>
      <c r="BK52" s="347">
        <v>25.69334373401535</v>
      </c>
      <c r="BL52" s="200">
        <v>707209.94797220384</v>
      </c>
      <c r="BM52" s="197">
        <v>18.170588285364943</v>
      </c>
      <c r="BN52" s="347">
        <v>25.69334373401535</v>
      </c>
      <c r="BO52" s="200">
        <v>714282.04745192593</v>
      </c>
      <c r="BP52" s="197">
        <v>18.352294168218599</v>
      </c>
      <c r="BQ52" s="347">
        <v>25.69334373401535</v>
      </c>
      <c r="BR52" s="200">
        <v>721424.86792644521</v>
      </c>
      <c r="BS52" s="197">
        <v>18.535817109900783</v>
      </c>
      <c r="BT52" s="347">
        <v>25.69334373401535</v>
      </c>
      <c r="BU52" s="200">
        <v>728639.11660570966</v>
      </c>
      <c r="BV52" s="197">
        <v>18.721175280999791</v>
      </c>
      <c r="BW52" s="314">
        <v>25.69334373401535</v>
      </c>
      <c r="BX52" s="200">
        <v>735925.50777176674</v>
      </c>
      <c r="BY52" s="197">
        <v>18.908387033809788</v>
      </c>
      <c r="BZ52" s="347">
        <v>25.69334373401535</v>
      </c>
      <c r="CA52" s="200">
        <v>743284.76284948445</v>
      </c>
      <c r="CB52" s="197">
        <v>19.097470904147887</v>
      </c>
      <c r="CC52" s="347">
        <v>25.69334373401535</v>
      </c>
      <c r="CD52" s="200">
        <v>750717.61047797929</v>
      </c>
      <c r="CE52" s="197">
        <v>19.288445613189367</v>
      </c>
      <c r="CF52" s="347">
        <v>25.69334373401535</v>
      </c>
      <c r="CG52" s="200">
        <v>758224.78658275912</v>
      </c>
      <c r="CH52" s="197">
        <v>19.48133006932126</v>
      </c>
      <c r="CI52" s="347">
        <v>25.69334373401535</v>
      </c>
      <c r="CJ52" s="200">
        <v>765807.03444858675</v>
      </c>
      <c r="CK52" s="197">
        <v>19.676143370014472</v>
      </c>
      <c r="CL52" s="314">
        <v>25.69334373401535</v>
      </c>
      <c r="CM52" s="200">
        <v>773465.10479307268</v>
      </c>
      <c r="CN52" s="197">
        <v>19.872904803714622</v>
      </c>
      <c r="CO52" s="347">
        <v>25.69334373401535</v>
      </c>
      <c r="CP52" s="200">
        <v>781199.75584100338</v>
      </c>
      <c r="CQ52" s="341">
        <v>20.071633851751766</v>
      </c>
    </row>
    <row r="53" spans="1:95" x14ac:dyDescent="0.35">
      <c r="A53" s="57" t="s">
        <v>70</v>
      </c>
      <c r="B53" s="55" t="s">
        <v>270</v>
      </c>
      <c r="C53" s="337">
        <v>32.054000000000002</v>
      </c>
      <c r="D53" s="197">
        <v>579590.00222814595</v>
      </c>
      <c r="E53" s="197">
        <v>18.578177931420992</v>
      </c>
      <c r="F53" s="347">
        <v>31.935200000000002</v>
      </c>
      <c r="G53" s="200">
        <v>585385.9022504274</v>
      </c>
      <c r="H53" s="197">
        <v>18.69441586554785</v>
      </c>
      <c r="I53" s="347">
        <v>31.816400000000002</v>
      </c>
      <c r="J53" s="200">
        <v>591239.7612729317</v>
      </c>
      <c r="K53" s="197">
        <v>18.811120740564103</v>
      </c>
      <c r="L53" s="347">
        <v>31.697600000000001</v>
      </c>
      <c r="M53" s="200">
        <v>597152.15888566105</v>
      </c>
      <c r="N53" s="197">
        <v>18.928290271494131</v>
      </c>
      <c r="O53" s="314">
        <v>31.578800000000001</v>
      </c>
      <c r="P53" s="200">
        <v>603123.68047451763</v>
      </c>
      <c r="Q53" s="197">
        <v>19.045922080968698</v>
      </c>
      <c r="R53" s="347">
        <v>31.46</v>
      </c>
      <c r="S53" s="200">
        <v>609154.91727926279</v>
      </c>
      <c r="T53" s="197">
        <v>19.164013697605608</v>
      </c>
      <c r="U53" s="347">
        <v>31.306000000000001</v>
      </c>
      <c r="V53" s="200">
        <v>615246.46645205538</v>
      </c>
      <c r="W53" s="197">
        <v>19.260905878748048</v>
      </c>
      <c r="X53" s="347">
        <v>31.152000000000001</v>
      </c>
      <c r="Y53" s="200">
        <v>621398.93111657596</v>
      </c>
      <c r="Z53" s="197">
        <v>19.357819502143574</v>
      </c>
      <c r="AA53" s="347">
        <v>30.998000000000001</v>
      </c>
      <c r="AB53" s="200">
        <v>627612.92042774172</v>
      </c>
      <c r="AC53" s="197">
        <v>19.454745307419142</v>
      </c>
      <c r="AD53" s="314">
        <v>30.844000000000001</v>
      </c>
      <c r="AE53" s="200">
        <v>633889.04963201913</v>
      </c>
      <c r="AF53" s="197">
        <v>19.551673846850001</v>
      </c>
      <c r="AG53" s="347">
        <v>30.69</v>
      </c>
      <c r="AH53" s="200">
        <v>640227.94012833934</v>
      </c>
      <c r="AI53" s="197">
        <v>19.648595482538735</v>
      </c>
      <c r="AJ53" s="347">
        <v>30.536000000000001</v>
      </c>
      <c r="AK53" s="200">
        <v>646630.2195296227</v>
      </c>
      <c r="AL53" s="197">
        <v>19.745500383556561</v>
      </c>
      <c r="AM53" s="347">
        <v>30.382000000000001</v>
      </c>
      <c r="AN53" s="200">
        <v>653096.52172491897</v>
      </c>
      <c r="AO53" s="197">
        <v>19.842378523046492</v>
      </c>
      <c r="AP53" s="347">
        <v>30.228000000000002</v>
      </c>
      <c r="AQ53" s="200">
        <v>659627.48694216821</v>
      </c>
      <c r="AR53" s="197">
        <v>19.939219675287863</v>
      </c>
      <c r="AS53" s="314">
        <v>30.074000000000002</v>
      </c>
      <c r="AT53" s="200">
        <v>666223.76181158994</v>
      </c>
      <c r="AU53" s="197">
        <v>20.036013412721758</v>
      </c>
      <c r="AV53" s="347">
        <v>29.92</v>
      </c>
      <c r="AW53" s="200">
        <v>672885.9994297059</v>
      </c>
      <c r="AX53" s="197">
        <v>20.132749102936799</v>
      </c>
      <c r="AY53" s="347">
        <v>29.766000000000002</v>
      </c>
      <c r="AZ53" s="200">
        <v>679614.85942400293</v>
      </c>
      <c r="BA53" s="197">
        <v>20.229415905614871</v>
      </c>
      <c r="BB53" s="347">
        <v>29.612000000000002</v>
      </c>
      <c r="BC53" s="200">
        <v>686411.00801824301</v>
      </c>
      <c r="BD53" s="197">
        <v>20.326002769436215</v>
      </c>
      <c r="BE53" s="347">
        <v>29.458000000000002</v>
      </c>
      <c r="BF53" s="200">
        <v>693275.11809842545</v>
      </c>
      <c r="BG53" s="197">
        <v>20.422498428943417</v>
      </c>
      <c r="BH53" s="314">
        <v>29.304000000000002</v>
      </c>
      <c r="BI53" s="200">
        <v>700207.86927940976</v>
      </c>
      <c r="BJ53" s="197">
        <v>20.518891401363824</v>
      </c>
      <c r="BK53" s="347">
        <v>29.15</v>
      </c>
      <c r="BL53" s="200">
        <v>707209.94797220384</v>
      </c>
      <c r="BM53" s="197">
        <v>20.615169983389741</v>
      </c>
      <c r="BN53" s="347">
        <v>29.15</v>
      </c>
      <c r="BO53" s="200">
        <v>714282.04745192593</v>
      </c>
      <c r="BP53" s="197">
        <v>20.821321683223637</v>
      </c>
      <c r="BQ53" s="347">
        <v>29.15</v>
      </c>
      <c r="BR53" s="200">
        <v>721424.86792644521</v>
      </c>
      <c r="BS53" s="197">
        <v>21.029534900055879</v>
      </c>
      <c r="BT53" s="347">
        <v>29.15</v>
      </c>
      <c r="BU53" s="200">
        <v>728639.11660570966</v>
      </c>
      <c r="BV53" s="197">
        <v>21.239830249056435</v>
      </c>
      <c r="BW53" s="314">
        <v>29.15</v>
      </c>
      <c r="BX53" s="200">
        <v>735925.50777176674</v>
      </c>
      <c r="BY53" s="197">
        <v>21.452228551546998</v>
      </c>
      <c r="BZ53" s="347">
        <v>29.15</v>
      </c>
      <c r="CA53" s="200">
        <v>743284.76284948445</v>
      </c>
      <c r="CB53" s="197">
        <v>21.66675083706247</v>
      </c>
      <c r="CC53" s="347">
        <v>29.15</v>
      </c>
      <c r="CD53" s="200">
        <v>750717.61047797929</v>
      </c>
      <c r="CE53" s="197">
        <v>21.883418345433093</v>
      </c>
      <c r="CF53" s="347">
        <v>29.15</v>
      </c>
      <c r="CG53" s="200">
        <v>758224.78658275912</v>
      </c>
      <c r="CH53" s="197">
        <v>22.10225252888743</v>
      </c>
      <c r="CI53" s="347">
        <v>29.15</v>
      </c>
      <c r="CJ53" s="200">
        <v>765807.03444858675</v>
      </c>
      <c r="CK53" s="197">
        <v>22.323275054176303</v>
      </c>
      <c r="CL53" s="314">
        <v>29.15</v>
      </c>
      <c r="CM53" s="200">
        <v>773465.10479307268</v>
      </c>
      <c r="CN53" s="197">
        <v>22.546507804718065</v>
      </c>
      <c r="CO53" s="347">
        <v>29.15</v>
      </c>
      <c r="CP53" s="200">
        <v>781199.75584100338</v>
      </c>
      <c r="CQ53" s="341">
        <v>22.771972882765247</v>
      </c>
    </row>
    <row r="54" spans="1:95" x14ac:dyDescent="0.35">
      <c r="A54" s="57" t="s">
        <v>267</v>
      </c>
      <c r="B54" s="55" t="s">
        <v>268</v>
      </c>
      <c r="C54" s="337">
        <v>0</v>
      </c>
      <c r="D54" s="197">
        <v>518340.28953846829</v>
      </c>
      <c r="E54" s="197">
        <v>0</v>
      </c>
      <c r="F54" s="339">
        <v>0</v>
      </c>
      <c r="G54" s="200">
        <v>523523.69243385299</v>
      </c>
      <c r="H54" s="197">
        <v>0</v>
      </c>
      <c r="I54" s="339">
        <v>0</v>
      </c>
      <c r="J54" s="200">
        <v>528758.92935819156</v>
      </c>
      <c r="K54" s="197">
        <v>0</v>
      </c>
      <c r="L54" s="339">
        <v>0</v>
      </c>
      <c r="M54" s="200">
        <v>534046.51865177345</v>
      </c>
      <c r="N54" s="197">
        <v>0</v>
      </c>
      <c r="O54" s="314">
        <v>0</v>
      </c>
      <c r="P54" s="200">
        <v>539386.98383829114</v>
      </c>
      <c r="Q54" s="197">
        <v>0</v>
      </c>
      <c r="R54" s="339">
        <v>0</v>
      </c>
      <c r="S54" s="200">
        <v>544780.85367667407</v>
      </c>
      <c r="T54" s="197">
        <v>0</v>
      </c>
      <c r="U54" s="339">
        <v>0</v>
      </c>
      <c r="V54" s="200">
        <v>550228.66221344087</v>
      </c>
      <c r="W54" s="197">
        <v>0</v>
      </c>
      <c r="X54" s="339">
        <v>0</v>
      </c>
      <c r="Y54" s="200">
        <v>555730.94883557525</v>
      </c>
      <c r="Z54" s="197">
        <v>0</v>
      </c>
      <c r="AA54" s="339">
        <v>0</v>
      </c>
      <c r="AB54" s="200">
        <v>561288.25832393102</v>
      </c>
      <c r="AC54" s="197">
        <v>0</v>
      </c>
      <c r="AD54" s="314">
        <v>0</v>
      </c>
      <c r="AE54" s="200">
        <v>566901.14090717037</v>
      </c>
      <c r="AF54" s="197">
        <v>0</v>
      </c>
      <c r="AG54" s="339">
        <v>0</v>
      </c>
      <c r="AH54" s="200">
        <v>572570.15231624211</v>
      </c>
      <c r="AI54" s="197">
        <v>0</v>
      </c>
      <c r="AJ54" s="339">
        <v>0</v>
      </c>
      <c r="AK54" s="200">
        <v>578295.85383940453</v>
      </c>
      <c r="AL54" s="197">
        <v>0</v>
      </c>
      <c r="AM54" s="339">
        <v>0</v>
      </c>
      <c r="AN54" s="200">
        <v>584078.8123777986</v>
      </c>
      <c r="AO54" s="197">
        <v>0</v>
      </c>
      <c r="AP54" s="339">
        <v>0</v>
      </c>
      <c r="AQ54" s="200">
        <v>589919.60050157655</v>
      </c>
      <c r="AR54" s="197">
        <v>0</v>
      </c>
      <c r="AS54" s="314">
        <v>0</v>
      </c>
      <c r="AT54" s="200">
        <v>595818.79650659231</v>
      </c>
      <c r="AU54" s="197">
        <v>0</v>
      </c>
      <c r="AV54" s="339">
        <v>0</v>
      </c>
      <c r="AW54" s="200">
        <v>601776.98447165824</v>
      </c>
      <c r="AX54" s="197">
        <v>0</v>
      </c>
      <c r="AY54" s="339">
        <v>0</v>
      </c>
      <c r="AZ54" s="200">
        <v>607794.75431637478</v>
      </c>
      <c r="BA54" s="197">
        <v>0</v>
      </c>
      <c r="BB54" s="339">
        <v>0</v>
      </c>
      <c r="BC54" s="200">
        <v>613872.70185953856</v>
      </c>
      <c r="BD54" s="197">
        <v>0</v>
      </c>
      <c r="BE54" s="339">
        <v>0</v>
      </c>
      <c r="BF54" s="200">
        <v>620011.428878134</v>
      </c>
      <c r="BG54" s="197">
        <v>0</v>
      </c>
      <c r="BH54" s="314">
        <v>0</v>
      </c>
      <c r="BI54" s="200">
        <v>626211.5431669153</v>
      </c>
      <c r="BJ54" s="197">
        <v>0</v>
      </c>
      <c r="BK54" s="339">
        <v>0</v>
      </c>
      <c r="BL54" s="200">
        <v>632473.65859858447</v>
      </c>
      <c r="BM54" s="197">
        <v>0</v>
      </c>
      <c r="BN54" s="339">
        <v>0</v>
      </c>
      <c r="BO54" s="200">
        <v>638798.39518457034</v>
      </c>
      <c r="BP54" s="197">
        <v>0</v>
      </c>
      <c r="BQ54" s="339">
        <v>0</v>
      </c>
      <c r="BR54" s="200">
        <v>645186.37913641601</v>
      </c>
      <c r="BS54" s="197">
        <v>0</v>
      </c>
      <c r="BT54" s="339">
        <v>0</v>
      </c>
      <c r="BU54" s="200">
        <v>651638.24292778014</v>
      </c>
      <c r="BV54" s="197">
        <v>0</v>
      </c>
      <c r="BW54" s="314">
        <v>0</v>
      </c>
      <c r="BX54" s="200">
        <v>658154.6253570579</v>
      </c>
      <c r="BY54" s="197">
        <v>0</v>
      </c>
      <c r="BZ54" s="339">
        <v>0</v>
      </c>
      <c r="CA54" s="200">
        <v>664736.17161062849</v>
      </c>
      <c r="CB54" s="197">
        <v>0</v>
      </c>
      <c r="CC54" s="339">
        <v>0</v>
      </c>
      <c r="CD54" s="200">
        <v>671383.53332673479</v>
      </c>
      <c r="CE54" s="197">
        <v>0</v>
      </c>
      <c r="CF54" s="339">
        <v>0</v>
      </c>
      <c r="CG54" s="200">
        <v>678097.36866000213</v>
      </c>
      <c r="CH54" s="197">
        <v>0</v>
      </c>
      <c r="CI54" s="339">
        <v>0</v>
      </c>
      <c r="CJ54" s="200">
        <v>684878.34234660212</v>
      </c>
      <c r="CK54" s="197">
        <v>0</v>
      </c>
      <c r="CL54" s="314">
        <v>0</v>
      </c>
      <c r="CM54" s="200">
        <v>691727.12577006815</v>
      </c>
      <c r="CN54" s="197">
        <v>0</v>
      </c>
      <c r="CO54" s="339">
        <v>0</v>
      </c>
      <c r="CP54" s="200">
        <v>698644.39702776878</v>
      </c>
      <c r="CQ54" s="341">
        <v>0</v>
      </c>
    </row>
    <row r="55" spans="1:95" x14ac:dyDescent="0.35">
      <c r="A55" s="9" t="s">
        <v>71</v>
      </c>
      <c r="B55" s="10" t="s">
        <v>82</v>
      </c>
      <c r="C55" s="337">
        <v>126.13534992956296</v>
      </c>
      <c r="D55" s="197">
        <v>347230.18425866496</v>
      </c>
      <c r="E55" s="197">
        <v>43.79800079757333</v>
      </c>
      <c r="F55" s="314">
        <v>140.88287056516239</v>
      </c>
      <c r="G55" s="200">
        <v>350702.48610125162</v>
      </c>
      <c r="H55" s="197">
        <v>49.407972956283295</v>
      </c>
      <c r="I55" s="314">
        <v>136.40237157330881</v>
      </c>
      <c r="J55" s="200">
        <v>354209.51096226415</v>
      </c>
      <c r="K55" s="197">
        <v>48.315017329074756</v>
      </c>
      <c r="L55" s="314">
        <v>131.95139430902981</v>
      </c>
      <c r="M55" s="200">
        <v>357751.60607188678</v>
      </c>
      <c r="N55" s="197">
        <v>47.205823237480239</v>
      </c>
      <c r="O55" s="314">
        <v>127.53449281744891</v>
      </c>
      <c r="P55" s="200">
        <v>361329.12213260564</v>
      </c>
      <c r="Q55" s="197">
        <v>46.081926331355916</v>
      </c>
      <c r="R55" s="314">
        <v>123.15346700333492</v>
      </c>
      <c r="S55" s="200">
        <v>364942.41335393168</v>
      </c>
      <c r="T55" s="197">
        <v>44.943923461100837</v>
      </c>
      <c r="U55" s="314">
        <v>118.81260245266927</v>
      </c>
      <c r="V55" s="200">
        <v>368591.837487471</v>
      </c>
      <c r="W55" s="197">
        <v>43.793355454697767</v>
      </c>
      <c r="X55" s="314">
        <v>114.51360001680555</v>
      </c>
      <c r="Y55" s="200">
        <v>372277.75586234569</v>
      </c>
      <c r="Z55" s="197">
        <v>42.630866029974641</v>
      </c>
      <c r="AA55" s="314">
        <v>110.26046533513789</v>
      </c>
      <c r="AB55" s="200">
        <v>376000.53342096915</v>
      </c>
      <c r="AC55" s="197">
        <v>41.457993781256121</v>
      </c>
      <c r="AD55" s="314">
        <v>106.05585969390168</v>
      </c>
      <c r="AE55" s="200">
        <v>379760.53875517886</v>
      </c>
      <c r="AF55" s="197">
        <v>40.275830415499762</v>
      </c>
      <c r="AG55" s="314">
        <v>101.90131112335308</v>
      </c>
      <c r="AH55" s="200">
        <v>383558.14414273063</v>
      </c>
      <c r="AI55" s="197">
        <v>39.085077780184299</v>
      </c>
      <c r="AJ55" s="314">
        <v>97.800388990506121</v>
      </c>
      <c r="AK55" s="200">
        <v>387393.72558415792</v>
      </c>
      <c r="AL55" s="197">
        <v>37.887257054612029</v>
      </c>
      <c r="AM55" s="314">
        <v>93.754491344986263</v>
      </c>
      <c r="AN55" s="200">
        <v>391267.66283999948</v>
      </c>
      <c r="AO55" s="197">
        <v>36.683100709305734</v>
      </c>
      <c r="AP55" s="314">
        <v>89.766887817304763</v>
      </c>
      <c r="AQ55" s="200">
        <v>395180.33946839947</v>
      </c>
      <c r="AR55" s="197">
        <v>35.47410920066423</v>
      </c>
      <c r="AS55" s="314">
        <v>85.838836875512811</v>
      </c>
      <c r="AT55" s="200">
        <v>399132.14286308346</v>
      </c>
      <c r="AU55" s="197">
        <v>34.261038902998095</v>
      </c>
      <c r="AV55" s="314">
        <v>81.964994089859033</v>
      </c>
      <c r="AW55" s="200">
        <v>403123.46429171431</v>
      </c>
      <c r="AX55" s="197">
        <v>33.042012368153863</v>
      </c>
      <c r="AY55" s="314">
        <v>78.143659965398896</v>
      </c>
      <c r="AZ55" s="200">
        <v>407154.69893463148</v>
      </c>
      <c r="BA55" s="197">
        <v>31.816558346862205</v>
      </c>
      <c r="BB55" s="314">
        <v>74.378423149463828</v>
      </c>
      <c r="BC55" s="200">
        <v>411226.24592397781</v>
      </c>
      <c r="BD55" s="197">
        <v>30.586359729499097</v>
      </c>
      <c r="BE55" s="314">
        <v>70.671980066274315</v>
      </c>
      <c r="BF55" s="200">
        <v>415338.50838321762</v>
      </c>
      <c r="BG55" s="197">
        <v>29.352794785214865</v>
      </c>
      <c r="BH55" s="314">
        <v>67.028356855945219</v>
      </c>
      <c r="BI55" s="200">
        <v>419491.89346704981</v>
      </c>
      <c r="BJ55" s="197">
        <v>28.117852333485569</v>
      </c>
      <c r="BK55" s="314">
        <v>63.449958936868192</v>
      </c>
      <c r="BL55" s="200">
        <v>423686.81240172032</v>
      </c>
      <c r="BM55" s="197">
        <v>26.88291084898173</v>
      </c>
      <c r="BN55" s="314">
        <v>59.940366385815054</v>
      </c>
      <c r="BO55" s="200">
        <v>427923.68052573752</v>
      </c>
      <c r="BP55" s="197">
        <v>25.649902195879175</v>
      </c>
      <c r="BQ55" s="314">
        <v>56.50225265799746</v>
      </c>
      <c r="BR55" s="200">
        <v>432202.91733099491</v>
      </c>
      <c r="BS55" s="197">
        <v>24.420438434559465</v>
      </c>
      <c r="BT55" s="314">
        <v>53.137559655714476</v>
      </c>
      <c r="BU55" s="200">
        <v>436524.94650430488</v>
      </c>
      <c r="BV55" s="197">
        <v>23.19587038608007</v>
      </c>
      <c r="BW55" s="314">
        <v>49.845632318189594</v>
      </c>
      <c r="BX55" s="200">
        <v>440890.19596934796</v>
      </c>
      <c r="BY55" s="197">
        <v>21.976450600982673</v>
      </c>
      <c r="BZ55" s="314">
        <v>46.628774341114784</v>
      </c>
      <c r="CA55" s="200">
        <v>445299.09792904143</v>
      </c>
      <c r="CB55" s="197">
        <v>20.763751151635248</v>
      </c>
      <c r="CC55" s="314">
        <v>43.490076879293838</v>
      </c>
      <c r="CD55" s="200">
        <v>449752.08890833182</v>
      </c>
      <c r="CE55" s="197">
        <v>19.559752923246347</v>
      </c>
      <c r="CF55" s="314">
        <v>40.431862171431021</v>
      </c>
      <c r="CG55" s="200">
        <v>454249.60979741515</v>
      </c>
      <c r="CH55" s="197">
        <v>18.366157614755412</v>
      </c>
      <c r="CI55" s="314">
        <v>37.455841875688336</v>
      </c>
      <c r="CJ55" s="200">
        <v>458792.10589538928</v>
      </c>
      <c r="CK55" s="197">
        <v>17.184444572231758</v>
      </c>
      <c r="CL55" s="314">
        <v>34.583382174427847</v>
      </c>
      <c r="CM55" s="200">
        <v>463380.02695434319</v>
      </c>
      <c r="CN55" s="197">
        <v>16.02524856415873</v>
      </c>
      <c r="CO55" s="314">
        <v>31.811517035314353</v>
      </c>
      <c r="CP55" s="200">
        <v>468013.82722388662</v>
      </c>
      <c r="CQ55" s="341">
        <v>14.888229837495338</v>
      </c>
    </row>
    <row r="56" spans="1:95" x14ac:dyDescent="0.35">
      <c r="A56" s="57" t="s">
        <v>72</v>
      </c>
      <c r="B56" s="55" t="s">
        <v>32</v>
      </c>
      <c r="C56" s="337">
        <v>126.13534992956296</v>
      </c>
      <c r="D56" s="197">
        <v>347230.18425866496</v>
      </c>
      <c r="E56" s="197">
        <v>43.79800079757333</v>
      </c>
      <c r="F56" s="314">
        <v>140.88287056516239</v>
      </c>
      <c r="G56" s="200">
        <v>350702.48610125162</v>
      </c>
      <c r="H56" s="197">
        <v>49.407972956283295</v>
      </c>
      <c r="I56" s="314">
        <v>136.40237157330881</v>
      </c>
      <c r="J56" s="200">
        <v>354209.51096226415</v>
      </c>
      <c r="K56" s="197">
        <v>48.315017329074756</v>
      </c>
      <c r="L56" s="314">
        <v>131.95139430902981</v>
      </c>
      <c r="M56" s="200">
        <v>357751.60607188678</v>
      </c>
      <c r="N56" s="197">
        <v>47.205823237480239</v>
      </c>
      <c r="O56" s="314">
        <v>127.53449281744891</v>
      </c>
      <c r="P56" s="200">
        <v>361329.12213260564</v>
      </c>
      <c r="Q56" s="197">
        <v>46.081926331355916</v>
      </c>
      <c r="R56" s="314">
        <v>123.15346700333492</v>
      </c>
      <c r="S56" s="200">
        <v>364942.41335393168</v>
      </c>
      <c r="T56" s="197">
        <v>44.943923461100837</v>
      </c>
      <c r="U56" s="314">
        <v>118.81260245266927</v>
      </c>
      <c r="V56" s="200">
        <v>368591.837487471</v>
      </c>
      <c r="W56" s="197">
        <v>43.793355454697767</v>
      </c>
      <c r="X56" s="314">
        <v>114.51360001680555</v>
      </c>
      <c r="Y56" s="200">
        <v>372277.75586234569</v>
      </c>
      <c r="Z56" s="197">
        <v>42.630866029974641</v>
      </c>
      <c r="AA56" s="314">
        <v>110.26046533513789</v>
      </c>
      <c r="AB56" s="200">
        <v>376000.53342096915</v>
      </c>
      <c r="AC56" s="197">
        <v>41.457993781256121</v>
      </c>
      <c r="AD56" s="314">
        <v>106.05585969390168</v>
      </c>
      <c r="AE56" s="200">
        <v>379760.53875517886</v>
      </c>
      <c r="AF56" s="197">
        <v>40.275830415499762</v>
      </c>
      <c r="AG56" s="314">
        <v>101.90131112335308</v>
      </c>
      <c r="AH56" s="200">
        <v>383558.14414273063</v>
      </c>
      <c r="AI56" s="197">
        <v>39.085077780184299</v>
      </c>
      <c r="AJ56" s="314">
        <v>97.800388990506121</v>
      </c>
      <c r="AK56" s="200">
        <v>387393.72558415792</v>
      </c>
      <c r="AL56" s="197">
        <v>37.887257054612029</v>
      </c>
      <c r="AM56" s="314">
        <v>93.754491344986263</v>
      </c>
      <c r="AN56" s="200">
        <v>391267.66283999948</v>
      </c>
      <c r="AO56" s="197">
        <v>36.683100709305734</v>
      </c>
      <c r="AP56" s="314">
        <v>89.766887817304763</v>
      </c>
      <c r="AQ56" s="200">
        <v>395180.33946839947</v>
      </c>
      <c r="AR56" s="197">
        <v>35.47410920066423</v>
      </c>
      <c r="AS56" s="314">
        <v>85.838836875512811</v>
      </c>
      <c r="AT56" s="200">
        <v>399132.14286308346</v>
      </c>
      <c r="AU56" s="197">
        <v>34.261038902998095</v>
      </c>
      <c r="AV56" s="314">
        <v>81.964994089859033</v>
      </c>
      <c r="AW56" s="200">
        <v>403123.46429171431</v>
      </c>
      <c r="AX56" s="197">
        <v>33.042012368153863</v>
      </c>
      <c r="AY56" s="314">
        <v>78.143659965398896</v>
      </c>
      <c r="AZ56" s="200">
        <v>407154.69893463148</v>
      </c>
      <c r="BA56" s="197">
        <v>31.816558346862205</v>
      </c>
      <c r="BB56" s="314">
        <v>74.378423149463828</v>
      </c>
      <c r="BC56" s="200">
        <v>411226.24592397781</v>
      </c>
      <c r="BD56" s="197">
        <v>30.586359729499097</v>
      </c>
      <c r="BE56" s="314">
        <v>70.671980066274315</v>
      </c>
      <c r="BF56" s="200">
        <v>415338.50838321762</v>
      </c>
      <c r="BG56" s="197">
        <v>29.352794785214865</v>
      </c>
      <c r="BH56" s="314">
        <v>67.028356855945219</v>
      </c>
      <c r="BI56" s="200">
        <v>419491.89346704981</v>
      </c>
      <c r="BJ56" s="197">
        <v>28.117852333485569</v>
      </c>
      <c r="BK56" s="314">
        <v>63.449958936868192</v>
      </c>
      <c r="BL56" s="200">
        <v>423686.81240172032</v>
      </c>
      <c r="BM56" s="197">
        <v>26.88291084898173</v>
      </c>
      <c r="BN56" s="314">
        <v>59.940366385815054</v>
      </c>
      <c r="BO56" s="200">
        <v>427923.68052573752</v>
      </c>
      <c r="BP56" s="197">
        <v>25.649902195879175</v>
      </c>
      <c r="BQ56" s="314">
        <v>56.50225265799746</v>
      </c>
      <c r="BR56" s="200">
        <v>432202.91733099491</v>
      </c>
      <c r="BS56" s="197">
        <v>24.420438434559465</v>
      </c>
      <c r="BT56" s="314">
        <v>53.137559655714476</v>
      </c>
      <c r="BU56" s="200">
        <v>436524.94650430488</v>
      </c>
      <c r="BV56" s="197">
        <v>23.19587038608007</v>
      </c>
      <c r="BW56" s="314">
        <v>49.845632318189594</v>
      </c>
      <c r="BX56" s="200">
        <v>440890.19596934796</v>
      </c>
      <c r="BY56" s="197">
        <v>21.976450600982673</v>
      </c>
      <c r="BZ56" s="314">
        <v>46.628774341114784</v>
      </c>
      <c r="CA56" s="200">
        <v>445299.09792904143</v>
      </c>
      <c r="CB56" s="197">
        <v>20.763751151635248</v>
      </c>
      <c r="CC56" s="314">
        <v>43.490076879293838</v>
      </c>
      <c r="CD56" s="200">
        <v>449752.08890833182</v>
      </c>
      <c r="CE56" s="197">
        <v>19.559752923246347</v>
      </c>
      <c r="CF56" s="314">
        <v>40.431862171431021</v>
      </c>
      <c r="CG56" s="200">
        <v>454249.60979741515</v>
      </c>
      <c r="CH56" s="197">
        <v>18.366157614755412</v>
      </c>
      <c r="CI56" s="314">
        <v>37.455841875688336</v>
      </c>
      <c r="CJ56" s="200">
        <v>458792.10589538928</v>
      </c>
      <c r="CK56" s="197">
        <v>17.184444572231758</v>
      </c>
      <c r="CL56" s="314">
        <v>34.583382174427847</v>
      </c>
      <c r="CM56" s="200">
        <v>463380.02695434319</v>
      </c>
      <c r="CN56" s="197">
        <v>16.02524856415873</v>
      </c>
      <c r="CO56" s="314">
        <v>31.811517035314353</v>
      </c>
      <c r="CP56" s="200">
        <v>468013.82722388662</v>
      </c>
      <c r="CQ56" s="341">
        <v>14.888229837495338</v>
      </c>
    </row>
    <row r="57" spans="1:95" x14ac:dyDescent="0.35">
      <c r="A57" s="9" t="s">
        <v>73</v>
      </c>
      <c r="B57" s="10" t="s">
        <v>99</v>
      </c>
      <c r="C57" s="337">
        <v>1241.0587270873539</v>
      </c>
      <c r="D57" s="197">
        <v>615601.93163079116</v>
      </c>
      <c r="E57" s="197">
        <v>763.99814966222596</v>
      </c>
      <c r="F57" s="314">
        <v>1226.5619973484195</v>
      </c>
      <c r="G57" s="200">
        <v>621757.95094709913</v>
      </c>
      <c r="H57" s="197">
        <v>762.62467418093456</v>
      </c>
      <c r="I57" s="314">
        <v>1212.0681604960346</v>
      </c>
      <c r="J57" s="200">
        <v>627975.53045657009</v>
      </c>
      <c r="K57" s="197">
        <v>761.14914603701641</v>
      </c>
      <c r="L57" s="314">
        <v>1197.5764762253903</v>
      </c>
      <c r="M57" s="200">
        <v>634255.28576113575</v>
      </c>
      <c r="N57" s="197">
        <v>759.56921014914894</v>
      </c>
      <c r="O57" s="314">
        <v>1177.4900976785666</v>
      </c>
      <c r="P57" s="200">
        <v>640597.83861874708</v>
      </c>
      <c r="Q57" s="197">
        <v>754.29761156786719</v>
      </c>
      <c r="R57" s="314">
        <v>1852.845424820212</v>
      </c>
      <c r="S57" s="200">
        <v>647003.81700493454</v>
      </c>
      <c r="T57" s="197">
        <v>1198.7980621788065</v>
      </c>
      <c r="U57" s="314">
        <v>1867.5693162846758</v>
      </c>
      <c r="V57" s="200">
        <v>653473.85517498385</v>
      </c>
      <c r="W57" s="197">
        <v>1220.4077209190559</v>
      </c>
      <c r="X57" s="314">
        <v>1882.2765025953299</v>
      </c>
      <c r="Y57" s="200">
        <v>660008.5937267337</v>
      </c>
      <c r="Z57" s="197">
        <v>1242.3186674828185</v>
      </c>
      <c r="AA57" s="314">
        <v>1896.9669024737818</v>
      </c>
      <c r="AB57" s="200">
        <v>666608.67966400099</v>
      </c>
      <c r="AC57" s="197">
        <v>1264.5346022243573</v>
      </c>
      <c r="AD57" s="314">
        <v>1911.640434304315</v>
      </c>
      <c r="AE57" s="200">
        <v>673274.76646064105</v>
      </c>
      <c r="AF57" s="197">
        <v>1287.0592669629561</v>
      </c>
      <c r="AG57" s="314">
        <v>1926.5948287580918</v>
      </c>
      <c r="AH57" s="200">
        <v>680007.51412524749</v>
      </c>
      <c r="AI57" s="197">
        <v>1310.0989602303468</v>
      </c>
      <c r="AJ57" s="314">
        <v>1926.7846501186727</v>
      </c>
      <c r="AK57" s="200">
        <v>686807.58926649997</v>
      </c>
      <c r="AL57" s="197">
        <v>1323.3303205837024</v>
      </c>
      <c r="AM57" s="314">
        <v>1926.9573565472938</v>
      </c>
      <c r="AN57" s="200">
        <v>693675.66515916493</v>
      </c>
      <c r="AO57" s="197">
        <v>1336.6834260362903</v>
      </c>
      <c r="AP57" s="314">
        <v>1927.1128650659707</v>
      </c>
      <c r="AQ57" s="200">
        <v>700612.42181075655</v>
      </c>
      <c r="AR57" s="197">
        <v>1350.1592114965356</v>
      </c>
      <c r="AS57" s="314">
        <v>1927.2510923528864</v>
      </c>
      <c r="AT57" s="200">
        <v>707618.5460288641</v>
      </c>
      <c r="AU57" s="197">
        <v>1363.7586158032896</v>
      </c>
      <c r="AV57" s="314">
        <v>1927.3719547410733</v>
      </c>
      <c r="AW57" s="200">
        <v>714694.73148915276</v>
      </c>
      <c r="AX57" s="197">
        <v>1377.4825816733949</v>
      </c>
      <c r="AY57" s="314">
        <v>1926.8803682170937</v>
      </c>
      <c r="AZ57" s="200">
        <v>721841.67880404426</v>
      </c>
      <c r="BA57" s="197">
        <v>1390.902559848382</v>
      </c>
      <c r="BB57" s="314">
        <v>1926.3712484197133</v>
      </c>
      <c r="BC57" s="200">
        <v>729060.09559208469</v>
      </c>
      <c r="BD57" s="197">
        <v>1404.4404065187198</v>
      </c>
      <c r="BE57" s="314">
        <v>1925.8445106385698</v>
      </c>
      <c r="BF57" s="200">
        <v>736350.69654800557</v>
      </c>
      <c r="BG57" s="197">
        <v>1418.0969468518638</v>
      </c>
      <c r="BH57" s="314">
        <v>1925.300069812839</v>
      </c>
      <c r="BI57" s="200">
        <v>743714.20351348561</v>
      </c>
      <c r="BJ57" s="197">
        <v>1431.8730079453137</v>
      </c>
      <c r="BK57" s="314">
        <v>1925.2378405298939</v>
      </c>
      <c r="BL57" s="200">
        <v>751151.34554862045</v>
      </c>
      <c r="BM57" s="197">
        <v>1446.1449944151502</v>
      </c>
      <c r="BN57" s="314">
        <v>1924.6577370239579</v>
      </c>
      <c r="BO57" s="200">
        <v>758662.85900410661</v>
      </c>
      <c r="BP57" s="197">
        <v>1460.16634137497</v>
      </c>
      <c r="BQ57" s="314">
        <v>1924.0596731747573</v>
      </c>
      <c r="BR57" s="200">
        <v>766249.48759414768</v>
      </c>
      <c r="BS57" s="197">
        <v>1474.3097386707211</v>
      </c>
      <c r="BT57" s="314">
        <v>1923.4435625061637</v>
      </c>
      <c r="BU57" s="200">
        <v>773911.9824700891</v>
      </c>
      <c r="BV57" s="197">
        <v>1488.5760206284758</v>
      </c>
      <c r="BW57" s="314">
        <v>1922.8093181848353</v>
      </c>
      <c r="BX57" s="200">
        <v>781651.10229478998</v>
      </c>
      <c r="BY57" s="197">
        <v>1502.9660230618701</v>
      </c>
      <c r="BZ57" s="314">
        <v>1922.156853018852</v>
      </c>
      <c r="CA57" s="200">
        <v>789467.61331773794</v>
      </c>
      <c r="CB57" s="197">
        <v>1517.4805831751271</v>
      </c>
      <c r="CC57" s="314">
        <v>1919.7010794563446</v>
      </c>
      <c r="CD57" s="200">
        <v>797362.2894509153</v>
      </c>
      <c r="CE57" s="197">
        <v>1530.6972477767042</v>
      </c>
      <c r="CF57" s="314">
        <v>1917.2269095841202</v>
      </c>
      <c r="CG57" s="200">
        <v>805335.91234542441</v>
      </c>
      <c r="CH57" s="197">
        <v>1544.0116824031261</v>
      </c>
      <c r="CI57" s="314">
        <v>1914.734255126283</v>
      </c>
      <c r="CJ57" s="200">
        <v>813389.27146887861</v>
      </c>
      <c r="CK57" s="197">
        <v>1557.4243008336732</v>
      </c>
      <c r="CL57" s="314">
        <v>1912.2230274428478</v>
      </c>
      <c r="CM57" s="200">
        <v>821523.16418356739</v>
      </c>
      <c r="CN57" s="197">
        <v>1570.9355121295289</v>
      </c>
      <c r="CO57" s="314">
        <v>1909.6931375283514</v>
      </c>
      <c r="CP57" s="200">
        <v>829738.39582540304</v>
      </c>
      <c r="CQ57" s="341">
        <v>1584.5457204515551</v>
      </c>
    </row>
    <row r="58" spans="1:95" x14ac:dyDescent="0.35">
      <c r="A58" s="57" t="s">
        <v>74</v>
      </c>
      <c r="B58" s="55" t="s">
        <v>37</v>
      </c>
      <c r="C58" s="337">
        <v>429.10808492168326</v>
      </c>
      <c r="D58" s="197">
        <v>253585.36931023892</v>
      </c>
      <c r="E58" s="197">
        <v>108.81553218887441</v>
      </c>
      <c r="F58" s="339">
        <v>429.10808492168326</v>
      </c>
      <c r="G58" s="200">
        <v>256121.22300334132</v>
      </c>
      <c r="H58" s="197">
        <v>109.90368751076316</v>
      </c>
      <c r="I58" s="339">
        <v>429.10808492168326</v>
      </c>
      <c r="J58" s="200">
        <v>258682.43523337474</v>
      </c>
      <c r="K58" s="197">
        <v>111.00272438587081</v>
      </c>
      <c r="L58" s="339">
        <v>429.10808492168326</v>
      </c>
      <c r="M58" s="200">
        <v>261269.2595857085</v>
      </c>
      <c r="N58" s="197">
        <v>112.11275162972952</v>
      </c>
      <c r="O58" s="314">
        <v>429.10808492168326</v>
      </c>
      <c r="P58" s="200">
        <v>263881.95218156558</v>
      </c>
      <c r="Q58" s="197">
        <v>113.23387914602681</v>
      </c>
      <c r="R58" s="339">
        <v>1124.3663342140026</v>
      </c>
      <c r="S58" s="200">
        <v>266520.77170338121</v>
      </c>
      <c r="T58" s="197">
        <v>299.66698307201779</v>
      </c>
      <c r="U58" s="339">
        <v>1124.3663342140026</v>
      </c>
      <c r="V58" s="200">
        <v>269185.97942041501</v>
      </c>
      <c r="W58" s="197">
        <v>302.66365290273797</v>
      </c>
      <c r="X58" s="339">
        <v>1124.3663342140026</v>
      </c>
      <c r="Y58" s="200">
        <v>271877.83921461919</v>
      </c>
      <c r="Z58" s="197">
        <v>305.69028943176539</v>
      </c>
      <c r="AA58" s="339">
        <v>1124.3663342140026</v>
      </c>
      <c r="AB58" s="200">
        <v>274596.61760676536</v>
      </c>
      <c r="AC58" s="197">
        <v>308.747192326083</v>
      </c>
      <c r="AD58" s="314">
        <v>1124.3663342140026</v>
      </c>
      <c r="AE58" s="200">
        <v>277342.58378283301</v>
      </c>
      <c r="AF58" s="197">
        <v>311.8346642493438</v>
      </c>
      <c r="AG58" s="339">
        <v>1124.3641468394978</v>
      </c>
      <c r="AH58" s="200">
        <v>280116.00962066132</v>
      </c>
      <c r="AI58" s="197">
        <v>314.95239817321942</v>
      </c>
      <c r="AJ58" s="339">
        <v>1124.3641468394978</v>
      </c>
      <c r="AK58" s="200">
        <v>282917.16971686797</v>
      </c>
      <c r="AL58" s="197">
        <v>318.10192215495169</v>
      </c>
      <c r="AM58" s="339">
        <v>1124.3641468394978</v>
      </c>
      <c r="AN58" s="200">
        <v>285746.34141403664</v>
      </c>
      <c r="AO58" s="197">
        <v>321.28294137650113</v>
      </c>
      <c r="AP58" s="339">
        <v>1124.3641468394978</v>
      </c>
      <c r="AQ58" s="200">
        <v>288603.80482817703</v>
      </c>
      <c r="AR58" s="197">
        <v>324.49577079026619</v>
      </c>
      <c r="AS58" s="314">
        <v>1124.3641468394978</v>
      </c>
      <c r="AT58" s="200">
        <v>291489.84287645883</v>
      </c>
      <c r="AU58" s="197">
        <v>327.74072849816889</v>
      </c>
      <c r="AV58" s="339">
        <v>1124.3641468394978</v>
      </c>
      <c r="AW58" s="200">
        <v>294404.74130522343</v>
      </c>
      <c r="AX58" s="197">
        <v>331.01813578315063</v>
      </c>
      <c r="AY58" s="339">
        <v>1124.3641468394978</v>
      </c>
      <c r="AZ58" s="200">
        <v>297348.78871827567</v>
      </c>
      <c r="BA58" s="197">
        <v>334.32831714098211</v>
      </c>
      <c r="BB58" s="339">
        <v>1124.3641468394978</v>
      </c>
      <c r="BC58" s="200">
        <v>300322.27660545841</v>
      </c>
      <c r="BD58" s="197">
        <v>337.67160031239194</v>
      </c>
      <c r="BE58" s="339">
        <v>1124.3641468394978</v>
      </c>
      <c r="BF58" s="200">
        <v>303325.49937151297</v>
      </c>
      <c r="BG58" s="197">
        <v>341.04831631551582</v>
      </c>
      <c r="BH58" s="314">
        <v>1124.3641468394978</v>
      </c>
      <c r="BI58" s="200">
        <v>306358.75436522812</v>
      </c>
      <c r="BJ58" s="197">
        <v>344.45879947867104</v>
      </c>
      <c r="BK58" s="339">
        <v>1124.3641468394978</v>
      </c>
      <c r="BL58" s="200">
        <v>309422.34190888039</v>
      </c>
      <c r="BM58" s="197">
        <v>347.90338747345771</v>
      </c>
      <c r="BN58" s="339">
        <v>1124.3641468394978</v>
      </c>
      <c r="BO58" s="200">
        <v>312516.56532796921</v>
      </c>
      <c r="BP58" s="197">
        <v>351.38242134819228</v>
      </c>
      <c r="BQ58" s="339">
        <v>1124.3641468394978</v>
      </c>
      <c r="BR58" s="200">
        <v>315641.7309812489</v>
      </c>
      <c r="BS58" s="197">
        <v>354.89624556167416</v>
      </c>
      <c r="BT58" s="339">
        <v>1124.3641468394978</v>
      </c>
      <c r="BU58" s="200">
        <v>318798.1482910614</v>
      </c>
      <c r="BV58" s="197">
        <v>358.44520801729095</v>
      </c>
      <c r="BW58" s="314">
        <v>1124.3641468394978</v>
      </c>
      <c r="BX58" s="200">
        <v>321986.12977397203</v>
      </c>
      <c r="BY58" s="197">
        <v>362.02966009746393</v>
      </c>
      <c r="BZ58" s="339">
        <v>1124.3641468394978</v>
      </c>
      <c r="CA58" s="200">
        <v>325205.99107171176</v>
      </c>
      <c r="CB58" s="197">
        <v>365.64995669843853</v>
      </c>
      <c r="CC58" s="339">
        <v>1124.3641468394978</v>
      </c>
      <c r="CD58" s="200">
        <v>328458.05098242889</v>
      </c>
      <c r="CE58" s="197">
        <v>369.30645626542292</v>
      </c>
      <c r="CF58" s="339">
        <v>1124.3641468394978</v>
      </c>
      <c r="CG58" s="200">
        <v>331742.63149225316</v>
      </c>
      <c r="CH58" s="197">
        <v>372.99952082807715</v>
      </c>
      <c r="CI58" s="339">
        <v>1124.3641468394978</v>
      </c>
      <c r="CJ58" s="200">
        <v>335060.05780717568</v>
      </c>
      <c r="CK58" s="197">
        <v>376.72951603635789</v>
      </c>
      <c r="CL58" s="314">
        <v>1124.3641468394978</v>
      </c>
      <c r="CM58" s="200">
        <v>338410.65838524746</v>
      </c>
      <c r="CN58" s="197">
        <v>380.49681119672147</v>
      </c>
      <c r="CO58" s="339">
        <v>1124.3641468394978</v>
      </c>
      <c r="CP58" s="200">
        <v>341794.76496909995</v>
      </c>
      <c r="CQ58" s="341">
        <v>384.30177930868877</v>
      </c>
    </row>
    <row r="59" spans="1:95" x14ac:dyDescent="0.35">
      <c r="A59" s="57" t="s">
        <v>75</v>
      </c>
      <c r="B59" s="55" t="s">
        <v>35</v>
      </c>
      <c r="C59" s="337">
        <v>361.65957563261799</v>
      </c>
      <c r="D59" s="197">
        <v>1126139.5528567452</v>
      </c>
      <c r="E59" s="197">
        <v>407.27915278927668</v>
      </c>
      <c r="F59" s="347">
        <v>342.95566597722967</v>
      </c>
      <c r="G59" s="200">
        <v>1137400.9483853127</v>
      </c>
      <c r="H59" s="197">
        <v>390.07809973661756</v>
      </c>
      <c r="I59" s="347">
        <v>324.25175632184136</v>
      </c>
      <c r="J59" s="200">
        <v>1148774.9578691658</v>
      </c>
      <c r="K59" s="197">
        <v>372.49229770762634</v>
      </c>
      <c r="L59" s="347">
        <v>305.54784666645304</v>
      </c>
      <c r="M59" s="200">
        <v>1160262.7074478574</v>
      </c>
      <c r="N59" s="197">
        <v>354.5157718280816</v>
      </c>
      <c r="O59" s="314">
        <v>286.84393701106472</v>
      </c>
      <c r="P59" s="200">
        <v>1171865.334522336</v>
      </c>
      <c r="Q59" s="197">
        <v>336.1424662011753</v>
      </c>
      <c r="R59" s="347">
        <v>268.14002735567652</v>
      </c>
      <c r="S59" s="200">
        <v>1183583.9878675593</v>
      </c>
      <c r="T59" s="197">
        <v>317.36624288454806</v>
      </c>
      <c r="U59" s="347">
        <v>284.27955552687939</v>
      </c>
      <c r="V59" s="200">
        <v>1195419.8277462348</v>
      </c>
      <c r="W59" s="197">
        <v>339.83341729971841</v>
      </c>
      <c r="X59" s="347">
        <v>300.41908369808226</v>
      </c>
      <c r="Y59" s="200">
        <v>1207374.0260236971</v>
      </c>
      <c r="Z59" s="197">
        <v>362.71819857890364</v>
      </c>
      <c r="AA59" s="347">
        <v>316.55861186928513</v>
      </c>
      <c r="AB59" s="200">
        <v>1219447.766283934</v>
      </c>
      <c r="AC59" s="197">
        <v>386.02669214194253</v>
      </c>
      <c r="AD59" s="314">
        <v>332.698140040488</v>
      </c>
      <c r="AE59" s="200">
        <v>1231642.2439467735</v>
      </c>
      <c r="AF59" s="197">
        <v>409.76508375638451</v>
      </c>
      <c r="AG59" s="347">
        <v>348.83766821169087</v>
      </c>
      <c r="AH59" s="200">
        <v>1243958.6663862413</v>
      </c>
      <c r="AI59" s="197">
        <v>433.93964053390107</v>
      </c>
      <c r="AJ59" s="347">
        <v>351.21766821169086</v>
      </c>
      <c r="AK59" s="200">
        <v>1256398.2530501038</v>
      </c>
      <c r="AL59" s="197">
        <v>441.26926478149937</v>
      </c>
      <c r="AM59" s="347">
        <v>353.59766821169086</v>
      </c>
      <c r="AN59" s="200">
        <v>1268962.2355806048</v>
      </c>
      <c r="AO59" s="197">
        <v>448.70208754999618</v>
      </c>
      <c r="AP59" s="347">
        <v>355.97766821169085</v>
      </c>
      <c r="AQ59" s="200">
        <v>1281651.8579364107</v>
      </c>
      <c r="AR59" s="197">
        <v>456.23943984738474</v>
      </c>
      <c r="AS59" s="314">
        <v>358.35766821169085</v>
      </c>
      <c r="AT59" s="200">
        <v>1294468.3765157748</v>
      </c>
      <c r="AU59" s="197">
        <v>463.88266898196616</v>
      </c>
      <c r="AV59" s="347">
        <v>360.7376682116909</v>
      </c>
      <c r="AW59" s="200">
        <v>1307413.0602809326</v>
      </c>
      <c r="AX59" s="197">
        <v>471.63313875525449</v>
      </c>
      <c r="AY59" s="347">
        <v>362.52266821169087</v>
      </c>
      <c r="AZ59" s="200">
        <v>1320487.1908837419</v>
      </c>
      <c r="BA59" s="197">
        <v>478.70653977853448</v>
      </c>
      <c r="BB59" s="347">
        <v>364.30766821169084</v>
      </c>
      <c r="BC59" s="200">
        <v>1333692.0627925794</v>
      </c>
      <c r="BD59" s="197">
        <v>485.87424550840456</v>
      </c>
      <c r="BE59" s="347">
        <v>366.09266821169081</v>
      </c>
      <c r="BF59" s="200">
        <v>1347028.9834205052</v>
      </c>
      <c r="BG59" s="197">
        <v>493.13743469889414</v>
      </c>
      <c r="BH59" s="314">
        <v>367.87766821169078</v>
      </c>
      <c r="BI59" s="200">
        <v>1360499.2732547102</v>
      </c>
      <c r="BJ59" s="197">
        <v>500.49730024864272</v>
      </c>
      <c r="BK59" s="347">
        <v>369.66266821169086</v>
      </c>
      <c r="BL59" s="200">
        <v>1374104.2659872575</v>
      </c>
      <c r="BM59" s="197">
        <v>507.95504936591652</v>
      </c>
      <c r="BN59" s="347">
        <v>371.44766821169088</v>
      </c>
      <c r="BO59" s="200">
        <v>1387845.3086471302</v>
      </c>
      <c r="BP59" s="197">
        <v>515.51190373551094</v>
      </c>
      <c r="BQ59" s="347">
        <v>373.23266821169091</v>
      </c>
      <c r="BR59" s="200">
        <v>1401723.7617336016</v>
      </c>
      <c r="BS59" s="197">
        <v>523.16909968756067</v>
      </c>
      <c r="BT59" s="347">
        <v>375.01766821169093</v>
      </c>
      <c r="BU59" s="200">
        <v>1415740.9993509375</v>
      </c>
      <c r="BV59" s="197">
        <v>530.92788836827765</v>
      </c>
      <c r="BW59" s="314">
        <v>376.80266821169096</v>
      </c>
      <c r="BX59" s="200">
        <v>1429898.4093444468</v>
      </c>
      <c r="BY59" s="197">
        <v>538.78953591264019</v>
      </c>
      <c r="BZ59" s="347">
        <v>378.58766821169087</v>
      </c>
      <c r="CA59" s="200">
        <v>1444197.3934378913</v>
      </c>
      <c r="CB59" s="197">
        <v>546.75532361905312</v>
      </c>
      <c r="CC59" s="347">
        <v>378.58766821169087</v>
      </c>
      <c r="CD59" s="200">
        <v>1458639.3673722702</v>
      </c>
      <c r="CE59" s="197">
        <v>552.22287685524373</v>
      </c>
      <c r="CF59" s="347">
        <v>378.58766821169087</v>
      </c>
      <c r="CG59" s="200">
        <v>1473225.7610459928</v>
      </c>
      <c r="CH59" s="197">
        <v>557.74510562379612</v>
      </c>
      <c r="CI59" s="347">
        <v>378.58766821169087</v>
      </c>
      <c r="CJ59" s="200">
        <v>1487958.0186564529</v>
      </c>
      <c r="CK59" s="197">
        <v>563.32255668003415</v>
      </c>
      <c r="CL59" s="314">
        <v>378.58766821169087</v>
      </c>
      <c r="CM59" s="200">
        <v>1502837.5988430174</v>
      </c>
      <c r="CN59" s="197">
        <v>568.95578224683436</v>
      </c>
      <c r="CO59" s="347">
        <v>378.58766821169087</v>
      </c>
      <c r="CP59" s="200">
        <v>1517865.9748314475</v>
      </c>
      <c r="CQ59" s="341">
        <v>574.64534006930285</v>
      </c>
    </row>
    <row r="60" spans="1:95" x14ac:dyDescent="0.35">
      <c r="A60" s="57" t="s">
        <v>76</v>
      </c>
      <c r="B60" s="55" t="s">
        <v>96</v>
      </c>
      <c r="C60" s="337">
        <v>3.4509999999999996</v>
      </c>
      <c r="D60" s="197">
        <v>1126139.5528567452</v>
      </c>
      <c r="E60" s="197">
        <v>3.8863075969086269</v>
      </c>
      <c r="F60" s="347">
        <v>4.1411999999999995</v>
      </c>
      <c r="G60" s="200">
        <v>1137400.9483853127</v>
      </c>
      <c r="H60" s="197">
        <v>4.7102048074532563</v>
      </c>
      <c r="I60" s="347">
        <v>4.8313999999999995</v>
      </c>
      <c r="J60" s="200">
        <v>1148774.9578691658</v>
      </c>
      <c r="K60" s="197">
        <v>5.5501913314490867</v>
      </c>
      <c r="L60" s="347">
        <v>5.5215999999999994</v>
      </c>
      <c r="M60" s="200">
        <v>1160262.7074478574</v>
      </c>
      <c r="N60" s="197">
        <v>6.4065065654440883</v>
      </c>
      <c r="O60" s="314">
        <v>6.2117999999999993</v>
      </c>
      <c r="P60" s="200">
        <v>1171865.334522336</v>
      </c>
      <c r="Q60" s="197">
        <v>7.2793930849858457</v>
      </c>
      <c r="R60" s="347">
        <v>6.9019999999999992</v>
      </c>
      <c r="S60" s="200">
        <v>1183583.9878675593</v>
      </c>
      <c r="T60" s="197">
        <v>8.1690966842618931</v>
      </c>
      <c r="U60" s="347">
        <v>7.5921999999999992</v>
      </c>
      <c r="V60" s="200">
        <v>1195419.8277462348</v>
      </c>
      <c r="W60" s="197">
        <v>9.0758664162149643</v>
      </c>
      <c r="X60" s="347">
        <v>8.2823999999999991</v>
      </c>
      <c r="Y60" s="200">
        <v>1207374.0260236971</v>
      </c>
      <c r="Z60" s="197">
        <v>9.9999546331386675</v>
      </c>
      <c r="AA60" s="347">
        <v>8.9725999999999981</v>
      </c>
      <c r="AB60" s="200">
        <v>1219447.766283934</v>
      </c>
      <c r="AC60" s="197">
        <v>10.941617027759223</v>
      </c>
      <c r="AD60" s="314">
        <v>9.6627999999999972</v>
      </c>
      <c r="AE60" s="200">
        <v>1231642.2439467735</v>
      </c>
      <c r="AF60" s="197">
        <v>11.901112674808878</v>
      </c>
      <c r="AG60" s="347">
        <v>10.352999999999998</v>
      </c>
      <c r="AH60" s="200">
        <v>1243958.6663862413</v>
      </c>
      <c r="AI60" s="197">
        <v>12.878704073096754</v>
      </c>
      <c r="AJ60" s="347">
        <v>10.352999999999998</v>
      </c>
      <c r="AK60" s="200">
        <v>1256398.2530501038</v>
      </c>
      <c r="AL60" s="197">
        <v>13.007491113827722</v>
      </c>
      <c r="AM60" s="347">
        <v>10.352999999999998</v>
      </c>
      <c r="AN60" s="200">
        <v>1268962.2355806048</v>
      </c>
      <c r="AO60" s="197">
        <v>13.137566024965997</v>
      </c>
      <c r="AP60" s="347">
        <v>10.352999999999998</v>
      </c>
      <c r="AQ60" s="200">
        <v>1281651.8579364107</v>
      </c>
      <c r="AR60" s="197">
        <v>13.268941685215658</v>
      </c>
      <c r="AS60" s="314">
        <v>10.352999999999998</v>
      </c>
      <c r="AT60" s="200">
        <v>1294468.3765157748</v>
      </c>
      <c r="AU60" s="197">
        <v>13.401631102067814</v>
      </c>
      <c r="AV60" s="347">
        <v>10.352999999999998</v>
      </c>
      <c r="AW60" s="200">
        <v>1307413.0602809326</v>
      </c>
      <c r="AX60" s="197">
        <v>13.535647413088492</v>
      </c>
      <c r="AY60" s="347">
        <v>10.352999999999998</v>
      </c>
      <c r="AZ60" s="200">
        <v>1320487.1908837419</v>
      </c>
      <c r="BA60" s="197">
        <v>13.671003887219376</v>
      </c>
      <c r="BB60" s="347">
        <v>10.352999999999998</v>
      </c>
      <c r="BC60" s="200">
        <v>1333692.0627925794</v>
      </c>
      <c r="BD60" s="197">
        <v>13.807713926091573</v>
      </c>
      <c r="BE60" s="347">
        <v>10.352999999999998</v>
      </c>
      <c r="BF60" s="200">
        <v>1347028.9834205052</v>
      </c>
      <c r="BG60" s="197">
        <v>13.945791065352488</v>
      </c>
      <c r="BH60" s="314">
        <v>10.352999999999998</v>
      </c>
      <c r="BI60" s="200">
        <v>1360499.2732547102</v>
      </c>
      <c r="BJ60" s="197">
        <v>14.085248976006012</v>
      </c>
      <c r="BK60" s="347">
        <v>10.352999999999998</v>
      </c>
      <c r="BL60" s="200">
        <v>1374104.2659872575</v>
      </c>
      <c r="BM60" s="197">
        <v>14.226101465766074</v>
      </c>
      <c r="BN60" s="347">
        <v>10.352999999999998</v>
      </c>
      <c r="BO60" s="200">
        <v>1387845.3086471302</v>
      </c>
      <c r="BP60" s="197">
        <v>14.368362480423736</v>
      </c>
      <c r="BQ60" s="347">
        <v>10.352999999999998</v>
      </c>
      <c r="BR60" s="200">
        <v>1401723.7617336016</v>
      </c>
      <c r="BS60" s="197">
        <v>14.512046105227974</v>
      </c>
      <c r="BT60" s="347">
        <v>10.352999999999998</v>
      </c>
      <c r="BU60" s="200">
        <v>1415740.9993509375</v>
      </c>
      <c r="BV60" s="197">
        <v>14.657166566280253</v>
      </c>
      <c r="BW60" s="314">
        <v>10.352999999999998</v>
      </c>
      <c r="BX60" s="200">
        <v>1429898.4093444468</v>
      </c>
      <c r="BY60" s="197">
        <v>14.803738231943056</v>
      </c>
      <c r="BZ60" s="347">
        <v>10.352999999999998</v>
      </c>
      <c r="CA60" s="200">
        <v>1444197.3934378913</v>
      </c>
      <c r="CB60" s="197">
        <v>14.951775614262486</v>
      </c>
      <c r="CC60" s="347">
        <v>10.352999999999998</v>
      </c>
      <c r="CD60" s="200">
        <v>1458639.3673722702</v>
      </c>
      <c r="CE60" s="197">
        <v>15.101293370405109</v>
      </c>
      <c r="CF60" s="347">
        <v>10.352999999999998</v>
      </c>
      <c r="CG60" s="200">
        <v>1473225.7610459928</v>
      </c>
      <c r="CH60" s="197">
        <v>15.252306304109162</v>
      </c>
      <c r="CI60" s="347">
        <v>10.352999999999998</v>
      </c>
      <c r="CJ60" s="200">
        <v>1487958.0186564529</v>
      </c>
      <c r="CK60" s="197">
        <v>15.404829367150255</v>
      </c>
      <c r="CL60" s="314">
        <v>10.352999999999998</v>
      </c>
      <c r="CM60" s="200">
        <v>1502837.5988430174</v>
      </c>
      <c r="CN60" s="197">
        <v>15.558877660821757</v>
      </c>
      <c r="CO60" s="347">
        <v>10.352999999999998</v>
      </c>
      <c r="CP60" s="200">
        <v>1517865.9748314475</v>
      </c>
      <c r="CQ60" s="341">
        <v>15.714466437429971</v>
      </c>
    </row>
    <row r="61" spans="1:95" x14ac:dyDescent="0.35">
      <c r="A61" s="57" t="s">
        <v>95</v>
      </c>
      <c r="B61" s="55" t="s">
        <v>98</v>
      </c>
      <c r="C61" s="337">
        <v>1</v>
      </c>
      <c r="D61" s="197">
        <v>1126139.5528567452</v>
      </c>
      <c r="E61" s="197">
        <v>1.1261395528567453</v>
      </c>
      <c r="F61" s="339">
        <v>1</v>
      </c>
      <c r="G61" s="200">
        <v>1137400.9483853127</v>
      </c>
      <c r="H61" s="197">
        <v>1.1374009483853127</v>
      </c>
      <c r="I61" s="339">
        <v>1</v>
      </c>
      <c r="J61" s="200">
        <v>1148774.9578691658</v>
      </c>
      <c r="K61" s="197">
        <v>1.1487749578691657</v>
      </c>
      <c r="L61" s="339">
        <v>1</v>
      </c>
      <c r="M61" s="200">
        <v>1160262.7074478574</v>
      </c>
      <c r="N61" s="197">
        <v>1.1602627074478573</v>
      </c>
      <c r="O61" s="314">
        <v>1</v>
      </c>
      <c r="P61" s="200">
        <v>1171865.334522336</v>
      </c>
      <c r="Q61" s="197">
        <v>1.171865334522336</v>
      </c>
      <c r="R61" s="339">
        <v>1.2</v>
      </c>
      <c r="S61" s="200">
        <v>1183583.9878675593</v>
      </c>
      <c r="T61" s="197">
        <v>1.420300785441071</v>
      </c>
      <c r="U61" s="339">
        <v>1.2</v>
      </c>
      <c r="V61" s="200">
        <v>1195419.8277462348</v>
      </c>
      <c r="W61" s="197">
        <v>1.4345037932954816</v>
      </c>
      <c r="X61" s="339">
        <v>1.2</v>
      </c>
      <c r="Y61" s="200">
        <v>1207374.0260236971</v>
      </c>
      <c r="Z61" s="197">
        <v>1.4488488312284364</v>
      </c>
      <c r="AA61" s="339">
        <v>1.2</v>
      </c>
      <c r="AB61" s="200">
        <v>1219447.766283934</v>
      </c>
      <c r="AC61" s="197">
        <v>1.4633373195407207</v>
      </c>
      <c r="AD61" s="314">
        <v>1.2</v>
      </c>
      <c r="AE61" s="200">
        <v>1231642.2439467735</v>
      </c>
      <c r="AF61" s="197">
        <v>1.477970692736128</v>
      </c>
      <c r="AG61" s="339">
        <v>1.5</v>
      </c>
      <c r="AH61" s="200">
        <v>1243958.6663862413</v>
      </c>
      <c r="AI61" s="197">
        <v>1.8659379995793621</v>
      </c>
      <c r="AJ61" s="339">
        <v>1.5</v>
      </c>
      <c r="AK61" s="200">
        <v>1256398.2530501038</v>
      </c>
      <c r="AL61" s="197">
        <v>1.8845973795751556</v>
      </c>
      <c r="AM61" s="339">
        <v>1.5</v>
      </c>
      <c r="AN61" s="200">
        <v>1268962.2355806048</v>
      </c>
      <c r="AO61" s="197">
        <v>1.9034433533709072</v>
      </c>
      <c r="AP61" s="339">
        <v>1.5</v>
      </c>
      <c r="AQ61" s="200">
        <v>1281651.8579364107</v>
      </c>
      <c r="AR61" s="197">
        <v>1.9224777869046161</v>
      </c>
      <c r="AS61" s="314">
        <v>1.5</v>
      </c>
      <c r="AT61" s="200">
        <v>1294468.3765157748</v>
      </c>
      <c r="AU61" s="197">
        <v>1.9417025647736621</v>
      </c>
      <c r="AV61" s="339">
        <v>1.5</v>
      </c>
      <c r="AW61" s="200">
        <v>1307413.0602809326</v>
      </c>
      <c r="AX61" s="197">
        <v>1.9611195904213989</v>
      </c>
      <c r="AY61" s="339">
        <v>1.5</v>
      </c>
      <c r="AZ61" s="200">
        <v>1320487.1908837419</v>
      </c>
      <c r="BA61" s="197">
        <v>1.9807307863256129</v>
      </c>
      <c r="BB61" s="339">
        <v>1.5</v>
      </c>
      <c r="BC61" s="200">
        <v>1333692.0627925794</v>
      </c>
      <c r="BD61" s="197">
        <v>2.0005380941888689</v>
      </c>
      <c r="BE61" s="339">
        <v>1.5</v>
      </c>
      <c r="BF61" s="200">
        <v>1347028.9834205052</v>
      </c>
      <c r="BG61" s="197">
        <v>2.0205434751307578</v>
      </c>
      <c r="BH61" s="314">
        <v>1.5</v>
      </c>
      <c r="BI61" s="200">
        <v>1360499.2732547102</v>
      </c>
      <c r="BJ61" s="197">
        <v>2.0407489098820655</v>
      </c>
      <c r="BK61" s="339">
        <v>2</v>
      </c>
      <c r="BL61" s="200">
        <v>1374104.2659872575</v>
      </c>
      <c r="BM61" s="197">
        <v>2.7482085319745151</v>
      </c>
      <c r="BN61" s="339">
        <v>2</v>
      </c>
      <c r="BO61" s="200">
        <v>1387845.3086471302</v>
      </c>
      <c r="BP61" s="197">
        <v>2.7756906172942601</v>
      </c>
      <c r="BQ61" s="339">
        <v>2</v>
      </c>
      <c r="BR61" s="200">
        <v>1401723.7617336016</v>
      </c>
      <c r="BS61" s="197">
        <v>2.8034475234672032</v>
      </c>
      <c r="BT61" s="339">
        <v>2</v>
      </c>
      <c r="BU61" s="200">
        <v>1415740.9993509375</v>
      </c>
      <c r="BV61" s="197">
        <v>2.8314819987018751</v>
      </c>
      <c r="BW61" s="314">
        <v>2</v>
      </c>
      <c r="BX61" s="200">
        <v>1429898.4093444468</v>
      </c>
      <c r="BY61" s="197">
        <v>2.8597968186888938</v>
      </c>
      <c r="BZ61" s="339">
        <v>2</v>
      </c>
      <c r="CA61" s="200">
        <v>1444197.3934378913</v>
      </c>
      <c r="CB61" s="197">
        <v>2.8883947868757827</v>
      </c>
      <c r="CC61" s="339">
        <v>2</v>
      </c>
      <c r="CD61" s="200">
        <v>1458639.3673722702</v>
      </c>
      <c r="CE61" s="197">
        <v>2.9172787347445404</v>
      </c>
      <c r="CF61" s="339">
        <v>2</v>
      </c>
      <c r="CG61" s="200">
        <v>1473225.7610459928</v>
      </c>
      <c r="CH61" s="197">
        <v>2.9464515220919858</v>
      </c>
      <c r="CI61" s="339">
        <v>2</v>
      </c>
      <c r="CJ61" s="200">
        <v>1487958.0186564529</v>
      </c>
      <c r="CK61" s="197">
        <v>2.9759160373129059</v>
      </c>
      <c r="CL61" s="314">
        <v>2</v>
      </c>
      <c r="CM61" s="200">
        <v>1502837.5988430174</v>
      </c>
      <c r="CN61" s="197">
        <v>3.0056751976860347</v>
      </c>
      <c r="CO61" s="339">
        <v>2</v>
      </c>
      <c r="CP61" s="200">
        <v>1517865.9748314475</v>
      </c>
      <c r="CQ61" s="341">
        <v>3.0357319496628947</v>
      </c>
    </row>
    <row r="62" spans="1:95" x14ac:dyDescent="0.35">
      <c r="A62" s="58" t="s">
        <v>97</v>
      </c>
      <c r="B62" s="55" t="s">
        <v>31</v>
      </c>
      <c r="C62" s="337">
        <v>445.84006653305249</v>
      </c>
      <c r="D62" s="197">
        <v>1126139.5528567452</v>
      </c>
      <c r="E62" s="197">
        <v>502.07813317115324</v>
      </c>
      <c r="F62" s="337">
        <v>449.35704644950641</v>
      </c>
      <c r="G62" s="200">
        <v>1137400.9483853127</v>
      </c>
      <c r="H62" s="197">
        <v>511.09913079529161</v>
      </c>
      <c r="I62" s="337">
        <v>452.87691925250982</v>
      </c>
      <c r="J62" s="200">
        <v>1148774.9578691658</v>
      </c>
      <c r="K62" s="197">
        <v>520.25366383421954</v>
      </c>
      <c r="L62" s="337">
        <v>456.39894463725398</v>
      </c>
      <c r="M62" s="200">
        <v>1160262.7074478574</v>
      </c>
      <c r="N62" s="197">
        <v>529.54267518116501</v>
      </c>
      <c r="O62" s="337">
        <v>454.32627574581858</v>
      </c>
      <c r="P62" s="200">
        <v>1171865.334522336</v>
      </c>
      <c r="Q62" s="197">
        <v>532.40921310916076</v>
      </c>
      <c r="R62" s="337">
        <v>452.23706325053291</v>
      </c>
      <c r="S62" s="200">
        <v>1183583.9878675593</v>
      </c>
      <c r="T62" s="197">
        <v>535.26054678357946</v>
      </c>
      <c r="U62" s="337">
        <v>450.13122654379373</v>
      </c>
      <c r="V62" s="200">
        <v>1195419.8277462348</v>
      </c>
      <c r="W62" s="197">
        <v>538.09579329818337</v>
      </c>
      <c r="X62" s="337">
        <v>448.00868468324495</v>
      </c>
      <c r="Y62" s="200">
        <v>1207374.0260236971</v>
      </c>
      <c r="Z62" s="197">
        <v>540.9140493195905</v>
      </c>
      <c r="AA62" s="337">
        <v>445.86935639049398</v>
      </c>
      <c r="AB62" s="200">
        <v>1219447.766283934</v>
      </c>
      <c r="AC62" s="197">
        <v>543.71439070484314</v>
      </c>
      <c r="AD62" s="337">
        <v>443.7131600498243</v>
      </c>
      <c r="AE62" s="200">
        <v>1231642.2439467735</v>
      </c>
      <c r="AF62" s="197">
        <v>546.49587211247945</v>
      </c>
      <c r="AG62" s="337">
        <v>441.5400137069031</v>
      </c>
      <c r="AH62" s="200">
        <v>1243958.6663862413</v>
      </c>
      <c r="AI62" s="197">
        <v>549.25752660700186</v>
      </c>
      <c r="AJ62" s="337">
        <v>439.34983506748392</v>
      </c>
      <c r="AK62" s="200">
        <v>1256398.2530501038</v>
      </c>
      <c r="AL62" s="197">
        <v>551.99836525663807</v>
      </c>
      <c r="AM62" s="337">
        <v>437.14254149610485</v>
      </c>
      <c r="AN62" s="200">
        <v>1268962.2355806048</v>
      </c>
      <c r="AO62" s="197">
        <v>554.71737672428458</v>
      </c>
      <c r="AP62" s="337">
        <v>434.91805001478195</v>
      </c>
      <c r="AQ62" s="200">
        <v>1281651.8579364107</v>
      </c>
      <c r="AR62" s="197">
        <v>557.41352685152617</v>
      </c>
      <c r="AS62" s="337">
        <v>432.67627730169761</v>
      </c>
      <c r="AT62" s="200">
        <v>1294468.3765157748</v>
      </c>
      <c r="AU62" s="197">
        <v>560.08575823561762</v>
      </c>
      <c r="AV62" s="337">
        <v>430.41713968988461</v>
      </c>
      <c r="AW62" s="200">
        <v>1307413.0602809326</v>
      </c>
      <c r="AX62" s="197">
        <v>562.73298979931769</v>
      </c>
      <c r="AY62" s="337">
        <v>428.14055316590503</v>
      </c>
      <c r="AZ62" s="200">
        <v>1320487.1908837419</v>
      </c>
      <c r="BA62" s="197">
        <v>565.35411635345736</v>
      </c>
      <c r="BB62" s="337">
        <v>425.8464333685244</v>
      </c>
      <c r="BC62" s="200">
        <v>1333692.0627925794</v>
      </c>
      <c r="BD62" s="197">
        <v>567.94800815213</v>
      </c>
      <c r="BE62" s="337">
        <v>423.53469558738095</v>
      </c>
      <c r="BF62" s="200">
        <v>1347028.9834205052</v>
      </c>
      <c r="BG62" s="197">
        <v>570.51351044038279</v>
      </c>
      <c r="BH62" s="337">
        <v>421.20525476165034</v>
      </c>
      <c r="BI62" s="200">
        <v>1360499.2732547102</v>
      </c>
      <c r="BJ62" s="197">
        <v>573.0494429942903</v>
      </c>
      <c r="BK62" s="337">
        <v>418.85802547870509</v>
      </c>
      <c r="BL62" s="200">
        <v>1374104.2659872575</v>
      </c>
      <c r="BM62" s="197">
        <v>575.55459965328805</v>
      </c>
      <c r="BN62" s="337">
        <v>416.4929219727693</v>
      </c>
      <c r="BO62" s="200">
        <v>1387845.3086471302</v>
      </c>
      <c r="BP62" s="197">
        <v>578.02774784464316</v>
      </c>
      <c r="BQ62" s="337">
        <v>414.10985812356853</v>
      </c>
      <c r="BR62" s="200">
        <v>1401723.7617336016</v>
      </c>
      <c r="BS62" s="197">
        <v>580.46762809993652</v>
      </c>
      <c r="BT62" s="337">
        <v>411.70874745497491</v>
      </c>
      <c r="BU62" s="200">
        <v>1415740.9993509375</v>
      </c>
      <c r="BV62" s="197">
        <v>582.87295356342895</v>
      </c>
      <c r="BW62" s="337">
        <v>409.28950313364658</v>
      </c>
      <c r="BX62" s="200">
        <v>1429898.4093444468</v>
      </c>
      <c r="BY62" s="197">
        <v>585.24240949218017</v>
      </c>
      <c r="BZ62" s="337">
        <v>406.85203796766319</v>
      </c>
      <c r="CA62" s="200">
        <v>1444197.3934378913</v>
      </c>
      <c r="CB62" s="197">
        <v>587.57465274779315</v>
      </c>
      <c r="CC62" s="337">
        <v>404.3962644051557</v>
      </c>
      <c r="CD62" s="200">
        <v>1458639.3673722702</v>
      </c>
      <c r="CE62" s="197">
        <v>589.8683112796457</v>
      </c>
      <c r="CF62" s="337">
        <v>401.92209453293145</v>
      </c>
      <c r="CG62" s="200">
        <v>1473225.7610459928</v>
      </c>
      <c r="CH62" s="197">
        <v>592.1219835994774</v>
      </c>
      <c r="CI62" s="337">
        <v>399.42944007509413</v>
      </c>
      <c r="CJ62" s="200">
        <v>1487958.0186564529</v>
      </c>
      <c r="CK62" s="197">
        <v>594.33423824719341</v>
      </c>
      <c r="CL62" s="337">
        <v>396.91821239165898</v>
      </c>
      <c r="CM62" s="200">
        <v>1502837.5988430174</v>
      </c>
      <c r="CN62" s="197">
        <v>596.5036132477436</v>
      </c>
      <c r="CO62" s="337">
        <v>394.3883224771626</v>
      </c>
      <c r="CP62" s="200">
        <v>1517865.9748314475</v>
      </c>
      <c r="CQ62" s="341">
        <v>598.62861555893767</v>
      </c>
    </row>
    <row r="63" spans="1:95" ht="14.25" customHeight="1" x14ac:dyDescent="0.35">
      <c r="A63" s="6">
        <v>4</v>
      </c>
      <c r="B63" s="3" t="s">
        <v>392</v>
      </c>
      <c r="C63" s="323">
        <v>23126.827283873023</v>
      </c>
      <c r="D63" s="318">
        <v>600424.34593875159</v>
      </c>
      <c r="E63" s="318">
        <v>13885.910145557933</v>
      </c>
      <c r="F63" s="323">
        <v>23166.555193330307</v>
      </c>
      <c r="G63" s="318">
        <v>608637.22095410759</v>
      </c>
      <c r="H63" s="318">
        <v>14100.027771948506</v>
      </c>
      <c r="I63" s="323">
        <v>23187.00003278648</v>
      </c>
      <c r="J63" s="318">
        <v>617192.84095825371</v>
      </c>
      <c r="K63" s="318">
        <v>14310.85042353461</v>
      </c>
      <c r="L63" s="323">
        <v>23207.207452706178</v>
      </c>
      <c r="M63" s="318">
        <v>625917.84830388613</v>
      </c>
      <c r="N63" s="318">
        <v>14525.805353939762</v>
      </c>
      <c r="O63" s="323">
        <v>23126.125549584282</v>
      </c>
      <c r="P63" s="318">
        <v>633466.92377044447</v>
      </c>
      <c r="Q63" s="318">
        <v>14649.635610624235</v>
      </c>
      <c r="R63" s="323">
        <v>23246.652917571584</v>
      </c>
      <c r="S63" s="318">
        <v>642980.44444800401</v>
      </c>
      <c r="T63" s="318">
        <v>14947.143224868665</v>
      </c>
      <c r="U63" s="323">
        <v>23185.640380685269</v>
      </c>
      <c r="V63" s="318">
        <v>650860.77361716621</v>
      </c>
      <c r="W63" s="318">
        <v>15090.623834982222</v>
      </c>
      <c r="X63" s="323">
        <v>23255.57628793396</v>
      </c>
      <c r="Y63" s="318">
        <v>658387.64293207391</v>
      </c>
      <c r="Z63" s="318">
        <v>15311.184057239871</v>
      </c>
      <c r="AA63" s="323">
        <v>22755.081885678781</v>
      </c>
      <c r="AB63" s="318">
        <v>668105.10969478358</v>
      </c>
      <c r="AC63" s="318">
        <v>15202.786479345203</v>
      </c>
      <c r="AD63" s="323">
        <v>22253.716033491848</v>
      </c>
      <c r="AE63" s="318">
        <v>678105.91432052176</v>
      </c>
      <c r="AF63" s="318">
        <v>15090.376457920243</v>
      </c>
      <c r="AG63" s="323">
        <v>22633.956892717415</v>
      </c>
      <c r="AH63" s="318">
        <v>684910.06083686021</v>
      </c>
      <c r="AI63" s="318">
        <v>15502.224792369958</v>
      </c>
      <c r="AJ63" s="323">
        <v>22626.344930700816</v>
      </c>
      <c r="AK63" s="318">
        <v>693249.52214165754</v>
      </c>
      <c r="AL63" s="318">
        <v>15685.702811020656</v>
      </c>
      <c r="AM63" s="323">
        <v>22617.966214708315</v>
      </c>
      <c r="AN63" s="318">
        <v>701699.7464998411</v>
      </c>
      <c r="AO63" s="318">
        <v>15871.021159202795</v>
      </c>
      <c r="AP63" s="323">
        <v>22608.945160671199</v>
      </c>
      <c r="AQ63" s="318">
        <v>710260.71610136982</v>
      </c>
      <c r="AR63" s="318">
        <v>16058.245580114926</v>
      </c>
      <c r="AS63" s="323">
        <v>22599.275492828856</v>
      </c>
      <c r="AT63" s="318">
        <v>718934.18581068213</v>
      </c>
      <c r="AU63" s="318">
        <v>16247.391726348214</v>
      </c>
      <c r="AV63" s="323">
        <v>22595.117922445588</v>
      </c>
      <c r="AW63" s="318">
        <v>727692.84527880361</v>
      </c>
      <c r="AX63" s="318">
        <v>16442.305650394519</v>
      </c>
      <c r="AY63" s="323">
        <v>22502.669961576492</v>
      </c>
      <c r="AZ63" s="318">
        <v>736835.57579987438</v>
      </c>
      <c r="BA63" s="318">
        <v>16580.767778172751</v>
      </c>
      <c r="BB63" s="323">
        <v>22408.881442316106</v>
      </c>
      <c r="BC63" s="318">
        <v>746125.15424667636</v>
      </c>
      <c r="BD63" s="318">
        <v>16719.830122643587</v>
      </c>
      <c r="BE63" s="323">
        <v>22313.7947274945</v>
      </c>
      <c r="BF63" s="318">
        <v>755564.17885808682</v>
      </c>
      <c r="BG63" s="318">
        <v>16859.50399048729</v>
      </c>
      <c r="BH63" s="323">
        <v>22217.575239717993</v>
      </c>
      <c r="BI63" s="318">
        <v>765153.3788877537</v>
      </c>
      <c r="BJ63" s="318">
        <v>16999.852765363117</v>
      </c>
      <c r="BK63" s="323">
        <v>22251.006582512615</v>
      </c>
      <c r="BL63" s="318">
        <v>774184.68889087834</v>
      </c>
      <c r="BM63" s="318">
        <v>17226.388608591416</v>
      </c>
      <c r="BN63" s="323">
        <v>22159.910235312422</v>
      </c>
      <c r="BO63" s="318">
        <v>784071.07431696577</v>
      </c>
      <c r="BP63" s="318">
        <v>17374.944624968935</v>
      </c>
      <c r="BQ63" s="323">
        <v>22067.995252958979</v>
      </c>
      <c r="BR63" s="318">
        <v>794110.51323610661</v>
      </c>
      <c r="BS63" s="318">
        <v>17524.42703641922</v>
      </c>
      <c r="BT63" s="323">
        <v>21975.310267688259</v>
      </c>
      <c r="BU63" s="318">
        <v>804305.28718034923</v>
      </c>
      <c r="BV63" s="318">
        <v>17674.85823573028</v>
      </c>
      <c r="BW63" s="323">
        <v>21881.635342790494</v>
      </c>
      <c r="BX63" s="318">
        <v>814662.28029322263</v>
      </c>
      <c r="BY63" s="318">
        <v>17826.142944902476</v>
      </c>
      <c r="BZ63" s="323">
        <v>21787.041389801616</v>
      </c>
      <c r="CA63" s="318">
        <v>825183.6997984685</v>
      </c>
      <c r="CB63" s="318">
        <v>17978.311421698865</v>
      </c>
      <c r="CC63" s="323">
        <v>21708.151597261229</v>
      </c>
      <c r="CD63" s="318">
        <v>835734.86274462717</v>
      </c>
      <c r="CE63" s="318">
        <v>18142.259095576672</v>
      </c>
      <c r="CF63" s="323">
        <v>21628.645443711372</v>
      </c>
      <c r="CG63" s="318">
        <v>846444.35002635082</v>
      </c>
      <c r="CH63" s="318">
        <v>18307.444734552664</v>
      </c>
      <c r="CI63" s="323">
        <v>21548.594840667327</v>
      </c>
      <c r="CJ63" s="318">
        <v>857313.80806057132</v>
      </c>
      <c r="CK63" s="318">
        <v>18473.907901206887</v>
      </c>
      <c r="CL63" s="323">
        <v>21470.837331260107</v>
      </c>
      <c r="CM63" s="318">
        <v>868292.68485712667</v>
      </c>
      <c r="CN63" s="318">
        <v>18642.970992490464</v>
      </c>
      <c r="CO63" s="323">
        <v>21395.325078885948</v>
      </c>
      <c r="CP63" s="318">
        <v>879381.75876542425</v>
      </c>
      <c r="CQ63" s="342">
        <v>18814.658597228714</v>
      </c>
    </row>
    <row r="64" spans="1:95" x14ac:dyDescent="0.35">
      <c r="A64" s="7" t="s">
        <v>83</v>
      </c>
      <c r="B64" s="4" t="s">
        <v>109</v>
      </c>
      <c r="C64" s="337">
        <v>1850.1461827098419</v>
      </c>
      <c r="D64" s="197">
        <v>600424.34593875136</v>
      </c>
      <c r="E64" s="197">
        <v>1110.8728116446346</v>
      </c>
      <c r="F64" s="314">
        <v>1853.3244154664246</v>
      </c>
      <c r="G64" s="197">
        <v>608637.22095410759</v>
      </c>
      <c r="H64" s="197">
        <v>1128.0022217558806</v>
      </c>
      <c r="I64" s="314">
        <v>1854.9600026229184</v>
      </c>
      <c r="J64" s="197">
        <v>617192.8409582536</v>
      </c>
      <c r="K64" s="197">
        <v>1144.8680338827687</v>
      </c>
      <c r="L64" s="314">
        <v>1856.5765962164942</v>
      </c>
      <c r="M64" s="197">
        <v>625917.84830388625</v>
      </c>
      <c r="N64" s="197">
        <v>1162.064428315181</v>
      </c>
      <c r="O64" s="314">
        <v>1850.0900439667425</v>
      </c>
      <c r="P64" s="197">
        <v>633466.92377044458</v>
      </c>
      <c r="Q64" s="197">
        <v>1171.9708488499389</v>
      </c>
      <c r="R64" s="314">
        <v>1859.7322334057267</v>
      </c>
      <c r="S64" s="197">
        <v>642980.44444800389</v>
      </c>
      <c r="T64" s="197">
        <v>1195.7714579894932</v>
      </c>
      <c r="U64" s="314">
        <v>1854.8512304548215</v>
      </c>
      <c r="V64" s="197">
        <v>650860.77361716621</v>
      </c>
      <c r="W64" s="197">
        <v>1207.2499067985777</v>
      </c>
      <c r="X64" s="314">
        <v>1860.4461030347168</v>
      </c>
      <c r="Y64" s="197">
        <v>658387.64293207391</v>
      </c>
      <c r="Z64" s="197">
        <v>1224.8947245791896</v>
      </c>
      <c r="AA64" s="314">
        <v>1820.4065508543026</v>
      </c>
      <c r="AB64" s="197">
        <v>668105.10969478346</v>
      </c>
      <c r="AC64" s="197">
        <v>1216.2229183476163</v>
      </c>
      <c r="AD64" s="314">
        <v>1780.297282679348</v>
      </c>
      <c r="AE64" s="197">
        <v>678105.91432052176</v>
      </c>
      <c r="AF64" s="197">
        <v>1207.2301166336194</v>
      </c>
      <c r="AG64" s="314">
        <v>1810.7165514173932</v>
      </c>
      <c r="AH64" s="197">
        <v>684910.06083686033</v>
      </c>
      <c r="AI64" s="197">
        <v>1240.1779833895966</v>
      </c>
      <c r="AJ64" s="314">
        <v>1810.1075944560653</v>
      </c>
      <c r="AK64" s="197">
        <v>693249.52214165742</v>
      </c>
      <c r="AL64" s="197">
        <v>1254.8562248816525</v>
      </c>
      <c r="AM64" s="314">
        <v>1809.4372971766652</v>
      </c>
      <c r="AN64" s="197">
        <v>701699.74649984099</v>
      </c>
      <c r="AO64" s="197">
        <v>1269.6816927362236</v>
      </c>
      <c r="AP64" s="314">
        <v>1808.715612853696</v>
      </c>
      <c r="AQ64" s="197">
        <v>710260.71610136994</v>
      </c>
      <c r="AR64" s="197">
        <v>1284.6596464091942</v>
      </c>
      <c r="AS64" s="314">
        <v>1807.9420394263086</v>
      </c>
      <c r="AT64" s="197">
        <v>718934.18581068201</v>
      </c>
      <c r="AU64" s="197">
        <v>1299.7913381078572</v>
      </c>
      <c r="AV64" s="314">
        <v>1807.6094337956472</v>
      </c>
      <c r="AW64" s="197">
        <v>727692.84527880361</v>
      </c>
      <c r="AX64" s="197">
        <v>1315.3844520315615</v>
      </c>
      <c r="AY64" s="314">
        <v>1800.2135969261194</v>
      </c>
      <c r="AZ64" s="197">
        <v>736835.57579987426</v>
      </c>
      <c r="BA64" s="197">
        <v>1326.46142225382</v>
      </c>
      <c r="BB64" s="314">
        <v>1792.7105153852885</v>
      </c>
      <c r="BC64" s="197">
        <v>746125.15424667625</v>
      </c>
      <c r="BD64" s="197">
        <v>1337.5864098114869</v>
      </c>
      <c r="BE64" s="314">
        <v>1785.1035781995599</v>
      </c>
      <c r="BF64" s="197">
        <v>755564.17885808682</v>
      </c>
      <c r="BG64" s="197">
        <v>1348.7603192389831</v>
      </c>
      <c r="BH64" s="314">
        <v>1777.4060191774395</v>
      </c>
      <c r="BI64" s="197">
        <v>765153.3788877537</v>
      </c>
      <c r="BJ64" s="197">
        <v>1359.9882212290495</v>
      </c>
      <c r="BK64" s="314">
        <v>1780.0805266010093</v>
      </c>
      <c r="BL64" s="197">
        <v>774184.68889087846</v>
      </c>
      <c r="BM64" s="197">
        <v>1378.1110886873134</v>
      </c>
      <c r="BN64" s="314">
        <v>1772.7928188249937</v>
      </c>
      <c r="BO64" s="197">
        <v>784071.07431696588</v>
      </c>
      <c r="BP64" s="197">
        <v>1389.9955699975148</v>
      </c>
      <c r="BQ64" s="314">
        <v>1765.4396202367184</v>
      </c>
      <c r="BR64" s="197">
        <v>794110.51323610672</v>
      </c>
      <c r="BS64" s="197">
        <v>1401.9541629135376</v>
      </c>
      <c r="BT64" s="314">
        <v>1758.0248214150608</v>
      </c>
      <c r="BU64" s="197">
        <v>804305.28718034911</v>
      </c>
      <c r="BV64" s="197">
        <v>1413.9886588584225</v>
      </c>
      <c r="BW64" s="314">
        <v>1750.5308274232395</v>
      </c>
      <c r="BX64" s="197">
        <v>814662.28029322263</v>
      </c>
      <c r="BY64" s="197">
        <v>1426.0914355921982</v>
      </c>
      <c r="BZ64" s="314">
        <v>1742.9633111841292</v>
      </c>
      <c r="CA64" s="197">
        <v>825183.6997984685</v>
      </c>
      <c r="CB64" s="197">
        <v>1438.2649137359092</v>
      </c>
      <c r="CC64" s="314">
        <v>1736.6521277808984</v>
      </c>
      <c r="CD64" s="197">
        <v>835734.86274462705</v>
      </c>
      <c r="CE64" s="197">
        <v>1451.3807276461337</v>
      </c>
      <c r="CF64" s="314">
        <v>1730.2916354969097</v>
      </c>
      <c r="CG64" s="197">
        <v>846444.3500263507</v>
      </c>
      <c r="CH64" s="197">
        <v>1464.5955787642131</v>
      </c>
      <c r="CI64" s="314">
        <v>1723.8875872533863</v>
      </c>
      <c r="CJ64" s="197">
        <v>857313.80806057143</v>
      </c>
      <c r="CK64" s="197">
        <v>1477.9126320965511</v>
      </c>
      <c r="CL64" s="314">
        <v>1717.6669865008087</v>
      </c>
      <c r="CM64" s="197">
        <v>868292.68485712667</v>
      </c>
      <c r="CN64" s="197">
        <v>1491.4376793992371</v>
      </c>
      <c r="CO64" s="314">
        <v>1711.6260063108759</v>
      </c>
      <c r="CP64" s="197">
        <v>879381.75876542425</v>
      </c>
      <c r="CQ64" s="341">
        <v>1505.1726877782971</v>
      </c>
    </row>
    <row r="65" spans="1:95" x14ac:dyDescent="0.35">
      <c r="A65" s="7" t="s">
        <v>84</v>
      </c>
      <c r="B65" s="4" t="s">
        <v>110</v>
      </c>
      <c r="C65" s="337">
        <v>4856.6337296133343</v>
      </c>
      <c r="D65" s="197">
        <v>600424.34593875159</v>
      </c>
      <c r="E65" s="197">
        <v>2916.041130567166</v>
      </c>
      <c r="F65" s="314">
        <v>4864.9765905993645</v>
      </c>
      <c r="G65" s="197">
        <v>608637.22095410759</v>
      </c>
      <c r="H65" s="197">
        <v>2961.005832109186</v>
      </c>
      <c r="I65" s="314">
        <v>4869.2700068851609</v>
      </c>
      <c r="J65" s="197">
        <v>617192.84095825371</v>
      </c>
      <c r="K65" s="197">
        <v>3005.278588942268</v>
      </c>
      <c r="L65" s="314">
        <v>4873.5135650682969</v>
      </c>
      <c r="M65" s="197">
        <v>625917.84830388613</v>
      </c>
      <c r="N65" s="197">
        <v>3050.4191243273499</v>
      </c>
      <c r="O65" s="314">
        <v>4856.4863654126993</v>
      </c>
      <c r="P65" s="197">
        <v>633466.92377044447</v>
      </c>
      <c r="Q65" s="197">
        <v>3076.4234782310891</v>
      </c>
      <c r="R65" s="314">
        <v>4881.7971126900329</v>
      </c>
      <c r="S65" s="197">
        <v>642980.44444800389</v>
      </c>
      <c r="T65" s="197">
        <v>3138.9000772224194</v>
      </c>
      <c r="U65" s="314">
        <v>4868.9844799439061</v>
      </c>
      <c r="V65" s="197">
        <v>650860.77361716621</v>
      </c>
      <c r="W65" s="197">
        <v>3169.0310053462663</v>
      </c>
      <c r="X65" s="314">
        <v>4883.6710204661313</v>
      </c>
      <c r="Y65" s="197">
        <v>658387.64293207403</v>
      </c>
      <c r="Z65" s="197">
        <v>3215.3486520203728</v>
      </c>
      <c r="AA65" s="314">
        <v>4778.5671959925439</v>
      </c>
      <c r="AB65" s="197">
        <v>668105.10969478346</v>
      </c>
      <c r="AC65" s="197">
        <v>3192.5851606624924</v>
      </c>
      <c r="AD65" s="314">
        <v>4673.2803670332878</v>
      </c>
      <c r="AE65" s="197">
        <v>678105.91432052176</v>
      </c>
      <c r="AF65" s="197">
        <v>3168.9790561632508</v>
      </c>
      <c r="AG65" s="314">
        <v>4753.1309474706568</v>
      </c>
      <c r="AH65" s="197">
        <v>684910.06083686021</v>
      </c>
      <c r="AI65" s="197">
        <v>3255.4672063976909</v>
      </c>
      <c r="AJ65" s="314">
        <v>4751.5324354471713</v>
      </c>
      <c r="AK65" s="197">
        <v>693249.52214165754</v>
      </c>
      <c r="AL65" s="197">
        <v>3293.9975903143377</v>
      </c>
      <c r="AM65" s="314">
        <v>4749.7729050887456</v>
      </c>
      <c r="AN65" s="197">
        <v>701699.7464998411</v>
      </c>
      <c r="AO65" s="197">
        <v>3332.9144434325867</v>
      </c>
      <c r="AP65" s="314">
        <v>4747.8784837409512</v>
      </c>
      <c r="AQ65" s="197">
        <v>710260.71610136994</v>
      </c>
      <c r="AR65" s="197">
        <v>3372.2315718241343</v>
      </c>
      <c r="AS65" s="314">
        <v>4745.8478534940596</v>
      </c>
      <c r="AT65" s="197">
        <v>718934.18581068213</v>
      </c>
      <c r="AU65" s="197">
        <v>3411.9522625331251</v>
      </c>
      <c r="AV65" s="314">
        <v>4744.9747637135733</v>
      </c>
      <c r="AW65" s="197">
        <v>727692.84527880361</v>
      </c>
      <c r="AX65" s="197">
        <v>3452.884186582849</v>
      </c>
      <c r="AY65" s="314">
        <v>4725.560691931063</v>
      </c>
      <c r="AZ65" s="197">
        <v>736835.57579987438</v>
      </c>
      <c r="BA65" s="197">
        <v>3481.9612334162775</v>
      </c>
      <c r="BB65" s="314">
        <v>4705.8651028863824</v>
      </c>
      <c r="BC65" s="197">
        <v>746125.15424667625</v>
      </c>
      <c r="BD65" s="197">
        <v>3511.1643257551532</v>
      </c>
      <c r="BE65" s="314">
        <v>4685.8968927738451</v>
      </c>
      <c r="BF65" s="197">
        <v>755564.17885808682</v>
      </c>
      <c r="BG65" s="197">
        <v>3540.4958380023309</v>
      </c>
      <c r="BH65" s="314">
        <v>4665.690800340778</v>
      </c>
      <c r="BI65" s="197">
        <v>765153.37888775382</v>
      </c>
      <c r="BJ65" s="197">
        <v>3569.9690807262546</v>
      </c>
      <c r="BK65" s="314">
        <v>4672.7113823276486</v>
      </c>
      <c r="BL65" s="197">
        <v>774184.68889087846</v>
      </c>
      <c r="BM65" s="197">
        <v>3617.5416078041972</v>
      </c>
      <c r="BN65" s="314">
        <v>4653.5811494156087</v>
      </c>
      <c r="BO65" s="197">
        <v>784071.07431696565</v>
      </c>
      <c r="BP65" s="197">
        <v>3648.7383712434762</v>
      </c>
      <c r="BQ65" s="314">
        <v>4634.2790031213854</v>
      </c>
      <c r="BR65" s="197">
        <v>794110.51323610672</v>
      </c>
      <c r="BS65" s="197">
        <v>3680.1296776480362</v>
      </c>
      <c r="BT65" s="314">
        <v>4614.815156214534</v>
      </c>
      <c r="BU65" s="197">
        <v>804305.28718034911</v>
      </c>
      <c r="BV65" s="197">
        <v>3711.7202295033585</v>
      </c>
      <c r="BW65" s="314">
        <v>4595.1434219860039</v>
      </c>
      <c r="BX65" s="197">
        <v>814662.28029322252</v>
      </c>
      <c r="BY65" s="197">
        <v>3743.4900184295198</v>
      </c>
      <c r="BZ65" s="314">
        <v>4575.2786918583388</v>
      </c>
      <c r="CA65" s="197">
        <v>825183.69979846862</v>
      </c>
      <c r="CB65" s="197">
        <v>3775.4453985567616</v>
      </c>
      <c r="CC65" s="314">
        <v>4558.7118354248578</v>
      </c>
      <c r="CD65" s="197">
        <v>835734.86274462717</v>
      </c>
      <c r="CE65" s="197">
        <v>3809.874410071101</v>
      </c>
      <c r="CF65" s="314">
        <v>4542.0155431793883</v>
      </c>
      <c r="CG65" s="197">
        <v>846444.35002635058</v>
      </c>
      <c r="CH65" s="197">
        <v>3844.5633942560594</v>
      </c>
      <c r="CI65" s="314">
        <v>4525.2049165401386</v>
      </c>
      <c r="CJ65" s="197">
        <v>857313.80806057132</v>
      </c>
      <c r="CK65" s="197">
        <v>3879.520659253446</v>
      </c>
      <c r="CL65" s="314">
        <v>4508.8758395646219</v>
      </c>
      <c r="CM65" s="197">
        <v>868292.68485712679</v>
      </c>
      <c r="CN65" s="197">
        <v>3915.023908422997</v>
      </c>
      <c r="CO65" s="314">
        <v>4493.0182665660486</v>
      </c>
      <c r="CP65" s="197">
        <v>879381.75876542425</v>
      </c>
      <c r="CQ65" s="341">
        <v>3951.0783054180297</v>
      </c>
    </row>
    <row r="66" spans="1:95" x14ac:dyDescent="0.35">
      <c r="A66" s="7" t="s">
        <v>85</v>
      </c>
      <c r="B66" s="4" t="s">
        <v>111</v>
      </c>
      <c r="C66" s="337">
        <v>12025.950187613973</v>
      </c>
      <c r="D66" s="197">
        <v>600424.34593875147</v>
      </c>
      <c r="E66" s="197">
        <v>7220.6732756901256</v>
      </c>
      <c r="F66" s="314">
        <v>12046.60870053176</v>
      </c>
      <c r="G66" s="197">
        <v>608637.22095410759</v>
      </c>
      <c r="H66" s="197">
        <v>7332.0144414132228</v>
      </c>
      <c r="I66" s="314">
        <v>12057.240017048971</v>
      </c>
      <c r="J66" s="197">
        <v>617192.8409582536</v>
      </c>
      <c r="K66" s="197">
        <v>7441.6422202379972</v>
      </c>
      <c r="L66" s="314">
        <v>12067.747875407213</v>
      </c>
      <c r="M66" s="197">
        <v>625917.84830388613</v>
      </c>
      <c r="N66" s="197">
        <v>7553.4187840486766</v>
      </c>
      <c r="O66" s="314">
        <v>12025.585285783827</v>
      </c>
      <c r="P66" s="197">
        <v>633466.92377044447</v>
      </c>
      <c r="Q66" s="197">
        <v>7617.8105175246019</v>
      </c>
      <c r="R66" s="314">
        <v>12088.259517137225</v>
      </c>
      <c r="S66" s="197">
        <v>642980.44444800389</v>
      </c>
      <c r="T66" s="197">
        <v>7772.5144769317058</v>
      </c>
      <c r="U66" s="314">
        <v>12056.532997956339</v>
      </c>
      <c r="V66" s="197">
        <v>650860.77361716621</v>
      </c>
      <c r="W66" s="197">
        <v>7847.1243941907551</v>
      </c>
      <c r="X66" s="314">
        <v>12092.899669725659</v>
      </c>
      <c r="Y66" s="197">
        <v>658387.64293207403</v>
      </c>
      <c r="Z66" s="197">
        <v>7961.8157097647327</v>
      </c>
      <c r="AA66" s="314">
        <v>11832.642580552967</v>
      </c>
      <c r="AB66" s="197">
        <v>668105.10969478346</v>
      </c>
      <c r="AC66" s="197">
        <v>7905.4489692595052</v>
      </c>
      <c r="AD66" s="314">
        <v>11571.932337415761</v>
      </c>
      <c r="AE66" s="197">
        <v>678105.91432052176</v>
      </c>
      <c r="AF66" s="197">
        <v>7846.9957581185272</v>
      </c>
      <c r="AG66" s="314">
        <v>11769.657584213057</v>
      </c>
      <c r="AH66" s="197">
        <v>684910.06083686021</v>
      </c>
      <c r="AI66" s="197">
        <v>8061.156892032378</v>
      </c>
      <c r="AJ66" s="314">
        <v>11765.699363964424</v>
      </c>
      <c r="AK66" s="197">
        <v>693249.52214165754</v>
      </c>
      <c r="AL66" s="197">
        <v>8156.5654617307409</v>
      </c>
      <c r="AM66" s="314">
        <v>11761.342431648323</v>
      </c>
      <c r="AN66" s="197">
        <v>701699.7464998411</v>
      </c>
      <c r="AO66" s="197">
        <v>8252.9310027854535</v>
      </c>
      <c r="AP66" s="314">
        <v>11756.651483549023</v>
      </c>
      <c r="AQ66" s="197">
        <v>710260.71610136982</v>
      </c>
      <c r="AR66" s="197">
        <v>8350.2877016597613</v>
      </c>
      <c r="AS66" s="314">
        <v>11751.623256271005</v>
      </c>
      <c r="AT66" s="197">
        <v>718934.18581068225</v>
      </c>
      <c r="AU66" s="197">
        <v>8448.6436977010726</v>
      </c>
      <c r="AV66" s="314">
        <v>11749.461319671705</v>
      </c>
      <c r="AW66" s="197">
        <v>727692.84527880361</v>
      </c>
      <c r="AX66" s="197">
        <v>8549.9989382051499</v>
      </c>
      <c r="AY66" s="314">
        <v>11701.388380019776</v>
      </c>
      <c r="AZ66" s="197">
        <v>736835.57579987438</v>
      </c>
      <c r="BA66" s="197">
        <v>8621.9992446498309</v>
      </c>
      <c r="BB66" s="314">
        <v>11652.618350004375</v>
      </c>
      <c r="BC66" s="197">
        <v>746125.15424667636</v>
      </c>
      <c r="BD66" s="197">
        <v>8694.3116637746662</v>
      </c>
      <c r="BE66" s="314">
        <v>11603.17325829714</v>
      </c>
      <c r="BF66" s="197">
        <v>755564.17885808705</v>
      </c>
      <c r="BG66" s="197">
        <v>8766.9420750533918</v>
      </c>
      <c r="BH66" s="314">
        <v>11553.139124653357</v>
      </c>
      <c r="BI66" s="197">
        <v>765153.37888775382</v>
      </c>
      <c r="BJ66" s="197">
        <v>8839.9234379888221</v>
      </c>
      <c r="BK66" s="314">
        <v>11570.523422906561</v>
      </c>
      <c r="BL66" s="197">
        <v>774184.68889087834</v>
      </c>
      <c r="BM66" s="197">
        <v>8957.7220764675367</v>
      </c>
      <c r="BN66" s="314">
        <v>11523.153322362459</v>
      </c>
      <c r="BO66" s="197">
        <v>784071.07431696577</v>
      </c>
      <c r="BP66" s="197">
        <v>9034.9712049838472</v>
      </c>
      <c r="BQ66" s="314">
        <v>11475.35753153867</v>
      </c>
      <c r="BR66" s="197">
        <v>794110.51323610672</v>
      </c>
      <c r="BS66" s="197">
        <v>9112.7020589379954</v>
      </c>
      <c r="BT66" s="314">
        <v>11427.161339197895</v>
      </c>
      <c r="BU66" s="197">
        <v>804305.28718034911</v>
      </c>
      <c r="BV66" s="197">
        <v>9190.9262825797468</v>
      </c>
      <c r="BW66" s="314">
        <v>11378.450378251056</v>
      </c>
      <c r="BX66" s="197">
        <v>814662.28029322275</v>
      </c>
      <c r="BY66" s="197">
        <v>9269.594331349288</v>
      </c>
      <c r="BZ66" s="314">
        <v>11329.261522696841</v>
      </c>
      <c r="CA66" s="197">
        <v>825183.69979846862</v>
      </c>
      <c r="CB66" s="197">
        <v>9348.7219392834104</v>
      </c>
      <c r="CC66" s="314">
        <v>11288.23883057584</v>
      </c>
      <c r="CD66" s="197">
        <v>835734.86274462729</v>
      </c>
      <c r="CE66" s="197">
        <v>9433.9747296998703</v>
      </c>
      <c r="CF66" s="314">
        <v>11246.895630729914</v>
      </c>
      <c r="CG66" s="197">
        <v>846444.3500263507</v>
      </c>
      <c r="CH66" s="197">
        <v>9519.8712619673861</v>
      </c>
      <c r="CI66" s="314">
        <v>11205.269317147011</v>
      </c>
      <c r="CJ66" s="197">
        <v>857313.8080605712</v>
      </c>
      <c r="CK66" s="197">
        <v>9606.4321086275813</v>
      </c>
      <c r="CL66" s="314">
        <v>11164.835412255256</v>
      </c>
      <c r="CM66" s="197">
        <v>868292.68485712679</v>
      </c>
      <c r="CN66" s="197">
        <v>9694.3449160950422</v>
      </c>
      <c r="CO66" s="314">
        <v>11125.569041020693</v>
      </c>
      <c r="CP66" s="197">
        <v>879381.75876542425</v>
      </c>
      <c r="CQ66" s="341">
        <v>9783.622470558932</v>
      </c>
    </row>
    <row r="67" spans="1:95" x14ac:dyDescent="0.35">
      <c r="A67" s="7" t="s">
        <v>86</v>
      </c>
      <c r="B67" s="4" t="s">
        <v>112</v>
      </c>
      <c r="C67" s="337">
        <v>462.53654567746048</v>
      </c>
      <c r="D67" s="197">
        <v>600424.34593875136</v>
      </c>
      <c r="E67" s="197">
        <v>277.71820291115864</v>
      </c>
      <c r="F67" s="314">
        <v>463.33110386660616</v>
      </c>
      <c r="G67" s="197">
        <v>608637.22095410759</v>
      </c>
      <c r="H67" s="197">
        <v>282.00055543897014</v>
      </c>
      <c r="I67" s="314">
        <v>463.7400006557296</v>
      </c>
      <c r="J67" s="197">
        <v>617192.8409582536</v>
      </c>
      <c r="K67" s="197">
        <v>286.21700847069218</v>
      </c>
      <c r="L67" s="314">
        <v>464.14414905412355</v>
      </c>
      <c r="M67" s="197">
        <v>625917.84830388625</v>
      </c>
      <c r="N67" s="197">
        <v>290.51610707879524</v>
      </c>
      <c r="O67" s="314">
        <v>462.52251099168564</v>
      </c>
      <c r="P67" s="197">
        <v>633466.92377044458</v>
      </c>
      <c r="Q67" s="197">
        <v>292.99271221248472</v>
      </c>
      <c r="R67" s="314">
        <v>464.93305835143167</v>
      </c>
      <c r="S67" s="197">
        <v>642980.44444800389</v>
      </c>
      <c r="T67" s="197">
        <v>298.94286449737331</v>
      </c>
      <c r="U67" s="314">
        <v>463.71280761370537</v>
      </c>
      <c r="V67" s="197">
        <v>650860.77361716621</v>
      </c>
      <c r="W67" s="197">
        <v>301.81247669964444</v>
      </c>
      <c r="X67" s="314">
        <v>465.11152575867919</v>
      </c>
      <c r="Y67" s="197">
        <v>658387.64293207391</v>
      </c>
      <c r="Z67" s="197">
        <v>306.22368114479741</v>
      </c>
      <c r="AA67" s="314">
        <v>455.10163771357566</v>
      </c>
      <c r="AB67" s="197">
        <v>668105.10969478346</v>
      </c>
      <c r="AC67" s="197">
        <v>304.05572958690408</v>
      </c>
      <c r="AD67" s="314">
        <v>445.07432066983699</v>
      </c>
      <c r="AE67" s="197">
        <v>678105.91432052176</v>
      </c>
      <c r="AF67" s="197">
        <v>301.80752915840486</v>
      </c>
      <c r="AG67" s="314">
        <v>452.67913785434831</v>
      </c>
      <c r="AH67" s="197">
        <v>684910.06083686033</v>
      </c>
      <c r="AI67" s="197">
        <v>310.04449584739916</v>
      </c>
      <c r="AJ67" s="314">
        <v>452.52689861401632</v>
      </c>
      <c r="AK67" s="197">
        <v>693249.52214165742</v>
      </c>
      <c r="AL67" s="197">
        <v>313.71405622041311</v>
      </c>
      <c r="AM67" s="314">
        <v>452.3593242941663</v>
      </c>
      <c r="AN67" s="197">
        <v>701699.74649984099</v>
      </c>
      <c r="AO67" s="197">
        <v>317.42042318405589</v>
      </c>
      <c r="AP67" s="314">
        <v>452.17890321342401</v>
      </c>
      <c r="AQ67" s="197">
        <v>710260.71610136994</v>
      </c>
      <c r="AR67" s="197">
        <v>321.16491160229856</v>
      </c>
      <c r="AS67" s="314">
        <v>451.98550985657715</v>
      </c>
      <c r="AT67" s="197">
        <v>718934.18581068201</v>
      </c>
      <c r="AU67" s="197">
        <v>324.9478345269643</v>
      </c>
      <c r="AV67" s="314">
        <v>451.9023584489118</v>
      </c>
      <c r="AW67" s="197">
        <v>727692.84527880361</v>
      </c>
      <c r="AX67" s="197">
        <v>328.84611300789038</v>
      </c>
      <c r="AY67" s="314">
        <v>450.05339923152985</v>
      </c>
      <c r="AZ67" s="197">
        <v>736835.57579987426</v>
      </c>
      <c r="BA67" s="197">
        <v>331.61535556345501</v>
      </c>
      <c r="BB67" s="314">
        <v>448.17762884632214</v>
      </c>
      <c r="BC67" s="197">
        <v>746125.15424667625</v>
      </c>
      <c r="BD67" s="197">
        <v>334.39660245287172</v>
      </c>
      <c r="BE67" s="314">
        <v>446.27589454988998</v>
      </c>
      <c r="BF67" s="197">
        <v>755564.17885808682</v>
      </c>
      <c r="BG67" s="197">
        <v>337.19007980974578</v>
      </c>
      <c r="BH67" s="314">
        <v>444.35150479435987</v>
      </c>
      <c r="BI67" s="197">
        <v>765153.3788877537</v>
      </c>
      <c r="BJ67" s="197">
        <v>339.99705530726237</v>
      </c>
      <c r="BK67" s="314">
        <v>445.02013165025232</v>
      </c>
      <c r="BL67" s="197">
        <v>774184.68889087846</v>
      </c>
      <c r="BM67" s="197">
        <v>344.52777217182836</v>
      </c>
      <c r="BN67" s="314">
        <v>443.19820470624842</v>
      </c>
      <c r="BO67" s="197">
        <v>784071.07431696588</v>
      </c>
      <c r="BP67" s="197">
        <v>347.49889249937871</v>
      </c>
      <c r="BQ67" s="314">
        <v>441.3599050591796</v>
      </c>
      <c r="BR67" s="197">
        <v>794110.51323610672</v>
      </c>
      <c r="BS67" s="197">
        <v>350.48854072838441</v>
      </c>
      <c r="BT67" s="314">
        <v>439.50620535376521</v>
      </c>
      <c r="BU67" s="197">
        <v>804305.28718034911</v>
      </c>
      <c r="BV67" s="197">
        <v>353.49716471460562</v>
      </c>
      <c r="BW67" s="314">
        <v>437.63270685580989</v>
      </c>
      <c r="BX67" s="197">
        <v>814662.28029322263</v>
      </c>
      <c r="BY67" s="197">
        <v>356.52285889804955</v>
      </c>
      <c r="BZ67" s="314">
        <v>435.74082779603231</v>
      </c>
      <c r="CA67" s="197">
        <v>825183.6997984685</v>
      </c>
      <c r="CB67" s="197">
        <v>359.5662284339773</v>
      </c>
      <c r="CC67" s="314">
        <v>434.16303194522459</v>
      </c>
      <c r="CD67" s="197">
        <v>835734.86274462705</v>
      </c>
      <c r="CE67" s="197">
        <v>362.84518191153342</v>
      </c>
      <c r="CF67" s="314">
        <v>432.57290887422744</v>
      </c>
      <c r="CG67" s="197">
        <v>846444.3500263507</v>
      </c>
      <c r="CH67" s="197">
        <v>366.14889469105327</v>
      </c>
      <c r="CI67" s="314">
        <v>430.97189681334658</v>
      </c>
      <c r="CJ67" s="197">
        <v>857313.80806057143</v>
      </c>
      <c r="CK67" s="197">
        <v>369.47815802413777</v>
      </c>
      <c r="CL67" s="314">
        <v>429.41674662520217</v>
      </c>
      <c r="CM67" s="197">
        <v>868292.68485712667</v>
      </c>
      <c r="CN67" s="197">
        <v>372.85941984980929</v>
      </c>
      <c r="CO67" s="314">
        <v>427.90650157771898</v>
      </c>
      <c r="CP67" s="197">
        <v>879381.75876542425</v>
      </c>
      <c r="CQ67" s="341">
        <v>376.29317194457428</v>
      </c>
    </row>
    <row r="68" spans="1:95" x14ac:dyDescent="0.35">
      <c r="A68" s="7" t="s">
        <v>87</v>
      </c>
      <c r="B68" s="4" t="s">
        <v>113</v>
      </c>
      <c r="C68" s="337">
        <v>1387.6096370323812</v>
      </c>
      <c r="D68" s="197">
        <v>600424.34593875159</v>
      </c>
      <c r="E68" s="197">
        <v>833.15460873347592</v>
      </c>
      <c r="F68" s="314">
        <v>1389.9933115998183</v>
      </c>
      <c r="G68" s="197">
        <v>608637.22095410759</v>
      </c>
      <c r="H68" s="197">
        <v>846.00166631691036</v>
      </c>
      <c r="I68" s="314">
        <v>1391.2200019671886</v>
      </c>
      <c r="J68" s="197">
        <v>617192.84095825383</v>
      </c>
      <c r="K68" s="197">
        <v>858.65102541207659</v>
      </c>
      <c r="L68" s="314">
        <v>1392.4324471623706</v>
      </c>
      <c r="M68" s="197">
        <v>625917.84830388613</v>
      </c>
      <c r="N68" s="197">
        <v>871.54832123638573</v>
      </c>
      <c r="O68" s="314">
        <v>1387.5675329750568</v>
      </c>
      <c r="P68" s="197">
        <v>633466.92377044458</v>
      </c>
      <c r="Q68" s="197">
        <v>878.9781366374541</v>
      </c>
      <c r="R68" s="314">
        <v>1394.7991750542949</v>
      </c>
      <c r="S68" s="197">
        <v>642980.44444800401</v>
      </c>
      <c r="T68" s="197">
        <v>896.82859349211992</v>
      </c>
      <c r="U68" s="314">
        <v>1391.1384228411162</v>
      </c>
      <c r="V68" s="197">
        <v>650860.77361716621</v>
      </c>
      <c r="W68" s="197">
        <v>905.43743009893331</v>
      </c>
      <c r="X68" s="314">
        <v>1395.3345772760376</v>
      </c>
      <c r="Y68" s="197">
        <v>658387.64293207391</v>
      </c>
      <c r="Z68" s="197">
        <v>918.67104343439223</v>
      </c>
      <c r="AA68" s="314">
        <v>1365.3049131407267</v>
      </c>
      <c r="AB68" s="197">
        <v>668105.10969478358</v>
      </c>
      <c r="AC68" s="197">
        <v>912.16718876071218</v>
      </c>
      <c r="AD68" s="314">
        <v>1335.2229620095109</v>
      </c>
      <c r="AE68" s="197">
        <v>678105.91432052164</v>
      </c>
      <c r="AF68" s="197">
        <v>905.42258747521453</v>
      </c>
      <c r="AG68" s="314">
        <v>1358.0374135630448</v>
      </c>
      <c r="AH68" s="197">
        <v>684910.06083686033</v>
      </c>
      <c r="AI68" s="197">
        <v>930.13348754219749</v>
      </c>
      <c r="AJ68" s="314">
        <v>1357.580695842049</v>
      </c>
      <c r="AK68" s="197">
        <v>693249.52214165754</v>
      </c>
      <c r="AL68" s="197">
        <v>941.14216866123934</v>
      </c>
      <c r="AM68" s="314">
        <v>1357.0779728824989</v>
      </c>
      <c r="AN68" s="197">
        <v>701699.7464998411</v>
      </c>
      <c r="AO68" s="197">
        <v>952.26126955216773</v>
      </c>
      <c r="AP68" s="314">
        <v>1356.536709640272</v>
      </c>
      <c r="AQ68" s="197">
        <v>710260.71610136982</v>
      </c>
      <c r="AR68" s="197">
        <v>963.49473480689551</v>
      </c>
      <c r="AS68" s="314">
        <v>1355.9565295697314</v>
      </c>
      <c r="AT68" s="197">
        <v>718934.18581068201</v>
      </c>
      <c r="AU68" s="197">
        <v>974.84350358089284</v>
      </c>
      <c r="AV68" s="314">
        <v>1355.7070753467353</v>
      </c>
      <c r="AW68" s="197">
        <v>727692.84527880361</v>
      </c>
      <c r="AX68" s="197">
        <v>986.53833902367114</v>
      </c>
      <c r="AY68" s="314">
        <v>1350.1601976945894</v>
      </c>
      <c r="AZ68" s="197">
        <v>736835.57579987426</v>
      </c>
      <c r="BA68" s="197">
        <v>994.84606669036498</v>
      </c>
      <c r="BB68" s="314">
        <v>1344.5328865389663</v>
      </c>
      <c r="BC68" s="197">
        <v>746125.15424667636</v>
      </c>
      <c r="BD68" s="197">
        <v>1003.1898073586152</v>
      </c>
      <c r="BE68" s="314">
        <v>1338.82768364967</v>
      </c>
      <c r="BF68" s="197">
        <v>755564.17885808682</v>
      </c>
      <c r="BG68" s="197">
        <v>1011.5702394292374</v>
      </c>
      <c r="BH68" s="314">
        <v>1333.0545143830795</v>
      </c>
      <c r="BI68" s="197">
        <v>765153.3788877537</v>
      </c>
      <c r="BJ68" s="197">
        <v>1019.991165921787</v>
      </c>
      <c r="BK68" s="314">
        <v>1335.0603949507567</v>
      </c>
      <c r="BL68" s="197">
        <v>774184.68889087846</v>
      </c>
      <c r="BM68" s="197">
        <v>1033.583316515485</v>
      </c>
      <c r="BN68" s="314">
        <v>1329.5946141187453</v>
      </c>
      <c r="BO68" s="197">
        <v>784071.07431696565</v>
      </c>
      <c r="BP68" s="197">
        <v>1042.496677498136</v>
      </c>
      <c r="BQ68" s="314">
        <v>1324.0797151775387</v>
      </c>
      <c r="BR68" s="197">
        <v>794110.51323610649</v>
      </c>
      <c r="BS68" s="197">
        <v>1051.4656221851531</v>
      </c>
      <c r="BT68" s="314">
        <v>1318.5186160612955</v>
      </c>
      <c r="BU68" s="197">
        <v>804305.28718034911</v>
      </c>
      <c r="BV68" s="197">
        <v>1060.4914941438167</v>
      </c>
      <c r="BW68" s="314">
        <v>1312.8981205674297</v>
      </c>
      <c r="BX68" s="197">
        <v>814662.28029322252</v>
      </c>
      <c r="BY68" s="197">
        <v>1069.5685766941485</v>
      </c>
      <c r="BZ68" s="314">
        <v>1307.2224833880969</v>
      </c>
      <c r="CA68" s="197">
        <v>825183.6997984685</v>
      </c>
      <c r="CB68" s="197">
        <v>1078.6986853019318</v>
      </c>
      <c r="CC68" s="314">
        <v>1302.4890958356737</v>
      </c>
      <c r="CD68" s="197">
        <v>835734.86274462717</v>
      </c>
      <c r="CE68" s="197">
        <v>1088.5355457346002</v>
      </c>
      <c r="CF68" s="314">
        <v>1297.7187266226822</v>
      </c>
      <c r="CG68" s="197">
        <v>846444.3500263507</v>
      </c>
      <c r="CH68" s="197">
        <v>1098.4466840731598</v>
      </c>
      <c r="CI68" s="314">
        <v>1292.9156904400395</v>
      </c>
      <c r="CJ68" s="197">
        <v>857313.80806057143</v>
      </c>
      <c r="CK68" s="197">
        <v>1108.4344740724132</v>
      </c>
      <c r="CL68" s="314">
        <v>1288.2502398756064</v>
      </c>
      <c r="CM68" s="197">
        <v>868292.68485712667</v>
      </c>
      <c r="CN68" s="197">
        <v>1118.5782595494277</v>
      </c>
      <c r="CO68" s="314">
        <v>1283.7195047331568</v>
      </c>
      <c r="CP68" s="197">
        <v>879381.75876542425</v>
      </c>
      <c r="CQ68" s="341">
        <v>1128.8795158337227</v>
      </c>
    </row>
    <row r="69" spans="1:95" x14ac:dyDescent="0.35">
      <c r="A69" s="7" t="s">
        <v>88</v>
      </c>
      <c r="B69" s="4" t="s">
        <v>114</v>
      </c>
      <c r="C69" s="337">
        <v>1156.3413641936511</v>
      </c>
      <c r="D69" s="197">
        <v>600424.34593875159</v>
      </c>
      <c r="E69" s="197">
        <v>694.29550727789672</v>
      </c>
      <c r="F69" s="314">
        <v>1158.3277596665155</v>
      </c>
      <c r="G69" s="197">
        <v>608637.22095410747</v>
      </c>
      <c r="H69" s="197">
        <v>705.00138859742538</v>
      </c>
      <c r="I69" s="314">
        <v>1159.3500016393241</v>
      </c>
      <c r="J69" s="197">
        <v>617192.84095825383</v>
      </c>
      <c r="K69" s="197">
        <v>715.54252117673059</v>
      </c>
      <c r="L69" s="314">
        <v>1160.360372635309</v>
      </c>
      <c r="M69" s="197">
        <v>625917.84830388625</v>
      </c>
      <c r="N69" s="197">
        <v>726.29026769698817</v>
      </c>
      <c r="O69" s="314">
        <v>1156.306277479214</v>
      </c>
      <c r="P69" s="197">
        <v>633466.92377044458</v>
      </c>
      <c r="Q69" s="197">
        <v>732.48178053121183</v>
      </c>
      <c r="R69" s="314">
        <v>1162.3326458785793</v>
      </c>
      <c r="S69" s="197">
        <v>642980.44444800401</v>
      </c>
      <c r="T69" s="197">
        <v>747.35716124343332</v>
      </c>
      <c r="U69" s="314">
        <v>1159.2820190342634</v>
      </c>
      <c r="V69" s="197">
        <v>650860.77361716633</v>
      </c>
      <c r="W69" s="197">
        <v>754.53119174911114</v>
      </c>
      <c r="X69" s="314">
        <v>1162.778814396698</v>
      </c>
      <c r="Y69" s="197">
        <v>658387.64293207403</v>
      </c>
      <c r="Z69" s="197">
        <v>765.55920286199353</v>
      </c>
      <c r="AA69" s="314">
        <v>1137.7540942839391</v>
      </c>
      <c r="AB69" s="197">
        <v>668105.10969478358</v>
      </c>
      <c r="AC69" s="197">
        <v>760.13932396726022</v>
      </c>
      <c r="AD69" s="314">
        <v>1112.6858016745925</v>
      </c>
      <c r="AE69" s="197">
        <v>678105.91432052164</v>
      </c>
      <c r="AF69" s="197">
        <v>754.51882289601224</v>
      </c>
      <c r="AG69" s="314">
        <v>1131.6978446358708</v>
      </c>
      <c r="AH69" s="197">
        <v>684910.06083686033</v>
      </c>
      <c r="AI69" s="197">
        <v>775.11123961849796</v>
      </c>
      <c r="AJ69" s="314">
        <v>1131.3172465350408</v>
      </c>
      <c r="AK69" s="197">
        <v>693249.52214165754</v>
      </c>
      <c r="AL69" s="197">
        <v>784.28514055103278</v>
      </c>
      <c r="AM69" s="314">
        <v>1130.8983107354159</v>
      </c>
      <c r="AN69" s="197">
        <v>701699.7464998411</v>
      </c>
      <c r="AO69" s="197">
        <v>793.55105796013981</v>
      </c>
      <c r="AP69" s="314">
        <v>1130.44725803356</v>
      </c>
      <c r="AQ69" s="197">
        <v>710260.71610136982</v>
      </c>
      <c r="AR69" s="197">
        <v>802.91227900574631</v>
      </c>
      <c r="AS69" s="314">
        <v>1129.9637746414428</v>
      </c>
      <c r="AT69" s="197">
        <v>718934.18581068201</v>
      </c>
      <c r="AU69" s="197">
        <v>812.36958631741072</v>
      </c>
      <c r="AV69" s="314">
        <v>1129.7558961222794</v>
      </c>
      <c r="AW69" s="197">
        <v>727692.84527880349</v>
      </c>
      <c r="AX69" s="197">
        <v>822.11528251972595</v>
      </c>
      <c r="AY69" s="314">
        <v>1125.1334980788247</v>
      </c>
      <c r="AZ69" s="197">
        <v>736835.57579987426</v>
      </c>
      <c r="BA69" s="197">
        <v>829.03838890863756</v>
      </c>
      <c r="BB69" s="314">
        <v>1120.4440721158053</v>
      </c>
      <c r="BC69" s="197">
        <v>746125.15424667636</v>
      </c>
      <c r="BD69" s="197">
        <v>835.99150613217944</v>
      </c>
      <c r="BE69" s="314">
        <v>1115.689736374725</v>
      </c>
      <c r="BF69" s="197">
        <v>755564.17885808693</v>
      </c>
      <c r="BG69" s="197">
        <v>842.9751995243646</v>
      </c>
      <c r="BH69" s="314">
        <v>1110.8787619858997</v>
      </c>
      <c r="BI69" s="197">
        <v>765153.3788877537</v>
      </c>
      <c r="BJ69" s="197">
        <v>849.99263826815593</v>
      </c>
      <c r="BK69" s="314">
        <v>1112.5503291256307</v>
      </c>
      <c r="BL69" s="197">
        <v>774184.68889087846</v>
      </c>
      <c r="BM69" s="197">
        <v>861.31943042957084</v>
      </c>
      <c r="BN69" s="314">
        <v>1107.9955117656211</v>
      </c>
      <c r="BO69" s="197">
        <v>784071.07431696577</v>
      </c>
      <c r="BP69" s="197">
        <v>868.74723124844684</v>
      </c>
      <c r="BQ69" s="314">
        <v>1103.399762647949</v>
      </c>
      <c r="BR69" s="197">
        <v>794110.51323610661</v>
      </c>
      <c r="BS69" s="197">
        <v>876.22135182096099</v>
      </c>
      <c r="BT69" s="314">
        <v>1098.765513384413</v>
      </c>
      <c r="BU69" s="197">
        <v>804305.28718034911</v>
      </c>
      <c r="BV69" s="197">
        <v>883.74291178651401</v>
      </c>
      <c r="BW69" s="314">
        <v>1094.0817671395248</v>
      </c>
      <c r="BX69" s="197">
        <v>814662.28029322263</v>
      </c>
      <c r="BY69" s="197">
        <v>891.30714724512382</v>
      </c>
      <c r="BZ69" s="314">
        <v>1089.3520694900808</v>
      </c>
      <c r="CA69" s="197">
        <v>825183.69979846862</v>
      </c>
      <c r="CB69" s="197">
        <v>898.91557108494328</v>
      </c>
      <c r="CC69" s="314">
        <v>1085.4075798630615</v>
      </c>
      <c r="CD69" s="197">
        <v>835734.86274462717</v>
      </c>
      <c r="CE69" s="197">
        <v>907.11295477883368</v>
      </c>
      <c r="CF69" s="314">
        <v>1081.4322721855685</v>
      </c>
      <c r="CG69" s="197">
        <v>846444.35002635082</v>
      </c>
      <c r="CH69" s="197">
        <v>915.37223672763321</v>
      </c>
      <c r="CI69" s="314">
        <v>1077.4297420333664</v>
      </c>
      <c r="CJ69" s="197">
        <v>857313.80806057132</v>
      </c>
      <c r="CK69" s="197">
        <v>923.69539506034437</v>
      </c>
      <c r="CL69" s="314">
        <v>1073.5418665630054</v>
      </c>
      <c r="CM69" s="197">
        <v>868292.68485712667</v>
      </c>
      <c r="CN69" s="197">
        <v>932.14854962452318</v>
      </c>
      <c r="CO69" s="314">
        <v>1069.7662539442974</v>
      </c>
      <c r="CP69" s="197">
        <v>879381.75876542425</v>
      </c>
      <c r="CQ69" s="341">
        <v>940.73292986143576</v>
      </c>
    </row>
    <row r="70" spans="1:95" x14ac:dyDescent="0.35">
      <c r="A70" s="7" t="s">
        <v>89</v>
      </c>
      <c r="B70" s="4" t="s">
        <v>115</v>
      </c>
      <c r="C70" s="337">
        <v>925.07309135492096</v>
      </c>
      <c r="D70" s="197">
        <v>600424.34593875136</v>
      </c>
      <c r="E70" s="197">
        <v>555.43640582231728</v>
      </c>
      <c r="F70" s="314">
        <v>926.66220773321231</v>
      </c>
      <c r="G70" s="197">
        <v>608637.22095410759</v>
      </c>
      <c r="H70" s="197">
        <v>564.00111087794028</v>
      </c>
      <c r="I70" s="314">
        <v>927.4800013114592</v>
      </c>
      <c r="J70" s="197">
        <v>617192.8409582536</v>
      </c>
      <c r="K70" s="197">
        <v>572.43401694138436</v>
      </c>
      <c r="L70" s="314">
        <v>928.28829810824709</v>
      </c>
      <c r="M70" s="197">
        <v>625917.84830388625</v>
      </c>
      <c r="N70" s="197">
        <v>581.03221415759049</v>
      </c>
      <c r="O70" s="314">
        <v>925.04502198337127</v>
      </c>
      <c r="P70" s="197">
        <v>633466.92377044458</v>
      </c>
      <c r="Q70" s="197">
        <v>585.98542442496944</v>
      </c>
      <c r="R70" s="314">
        <v>929.86611670286334</v>
      </c>
      <c r="S70" s="197">
        <v>642980.44444800389</v>
      </c>
      <c r="T70" s="197">
        <v>597.88572899474661</v>
      </c>
      <c r="U70" s="314">
        <v>927.42561522741073</v>
      </c>
      <c r="V70" s="197">
        <v>650860.77361716621</v>
      </c>
      <c r="W70" s="197">
        <v>603.62495339928887</v>
      </c>
      <c r="X70" s="314">
        <v>930.22305151735839</v>
      </c>
      <c r="Y70" s="197">
        <v>658387.64293207391</v>
      </c>
      <c r="Z70" s="197">
        <v>612.44736228959482</v>
      </c>
      <c r="AA70" s="314">
        <v>910.20327542715131</v>
      </c>
      <c r="AB70" s="197">
        <v>668105.10969478346</v>
      </c>
      <c r="AC70" s="197">
        <v>608.11145917380816</v>
      </c>
      <c r="AD70" s="314">
        <v>890.14864133967399</v>
      </c>
      <c r="AE70" s="197">
        <v>678105.91432052176</v>
      </c>
      <c r="AF70" s="197">
        <v>603.61505831680972</v>
      </c>
      <c r="AG70" s="314">
        <v>905.35827570869662</v>
      </c>
      <c r="AH70" s="197">
        <v>684910.06083686033</v>
      </c>
      <c r="AI70" s="197">
        <v>620.08899169479832</v>
      </c>
      <c r="AJ70" s="314">
        <v>905.05379722803264</v>
      </c>
      <c r="AK70" s="197">
        <v>693249.52214165742</v>
      </c>
      <c r="AL70" s="197">
        <v>627.42811244082623</v>
      </c>
      <c r="AM70" s="314">
        <v>904.7186485883326</v>
      </c>
      <c r="AN70" s="197">
        <v>701699.74649984099</v>
      </c>
      <c r="AO70" s="197">
        <v>634.84084636811178</v>
      </c>
      <c r="AP70" s="314">
        <v>904.35780642684801</v>
      </c>
      <c r="AQ70" s="197">
        <v>710260.71610136994</v>
      </c>
      <c r="AR70" s="197">
        <v>642.32982320459712</v>
      </c>
      <c r="AS70" s="314">
        <v>903.97101971315431</v>
      </c>
      <c r="AT70" s="197">
        <v>718934.18581068201</v>
      </c>
      <c r="AU70" s="197">
        <v>649.8956690539286</v>
      </c>
      <c r="AV70" s="314">
        <v>903.8047168978236</v>
      </c>
      <c r="AW70" s="197">
        <v>727692.84527880361</v>
      </c>
      <c r="AX70" s="197">
        <v>657.69222601578076</v>
      </c>
      <c r="AY70" s="314">
        <v>900.1067984630597</v>
      </c>
      <c r="AZ70" s="197">
        <v>736835.57579987426</v>
      </c>
      <c r="BA70" s="197">
        <v>663.23071112691002</v>
      </c>
      <c r="BB70" s="314">
        <v>896.35525769264427</v>
      </c>
      <c r="BC70" s="197">
        <v>746125.15424667625</v>
      </c>
      <c r="BD70" s="197">
        <v>668.79320490574344</v>
      </c>
      <c r="BE70" s="314">
        <v>892.55178909977997</v>
      </c>
      <c r="BF70" s="197">
        <v>755564.17885808682</v>
      </c>
      <c r="BG70" s="197">
        <v>674.38015961949156</v>
      </c>
      <c r="BH70" s="314">
        <v>888.70300958871974</v>
      </c>
      <c r="BI70" s="197">
        <v>765153.3788877537</v>
      </c>
      <c r="BJ70" s="197">
        <v>679.99411061452474</v>
      </c>
      <c r="BK70" s="314">
        <v>890.04026330050465</v>
      </c>
      <c r="BL70" s="197">
        <v>774184.68889087846</v>
      </c>
      <c r="BM70" s="197">
        <v>689.05554434365672</v>
      </c>
      <c r="BN70" s="314">
        <v>886.39640941249684</v>
      </c>
      <c r="BO70" s="197">
        <v>784071.07431696588</v>
      </c>
      <c r="BP70" s="197">
        <v>694.99778499875742</v>
      </c>
      <c r="BQ70" s="314">
        <v>882.71981011835919</v>
      </c>
      <c r="BR70" s="197">
        <v>794110.51323610672</v>
      </c>
      <c r="BS70" s="197">
        <v>700.97708145676881</v>
      </c>
      <c r="BT70" s="314">
        <v>879.01241070753042</v>
      </c>
      <c r="BU70" s="197">
        <v>804305.28718034911</v>
      </c>
      <c r="BV70" s="197">
        <v>706.99432942921123</v>
      </c>
      <c r="BW70" s="314">
        <v>875.26541371161977</v>
      </c>
      <c r="BX70" s="197">
        <v>814662.28029322263</v>
      </c>
      <c r="BY70" s="197">
        <v>713.0457177960991</v>
      </c>
      <c r="BZ70" s="314">
        <v>871.48165559206461</v>
      </c>
      <c r="CA70" s="197">
        <v>825183.6997984685</v>
      </c>
      <c r="CB70" s="197">
        <v>719.1324568679546</v>
      </c>
      <c r="CC70" s="314">
        <v>868.32606389044918</v>
      </c>
      <c r="CD70" s="197">
        <v>835734.86274462705</v>
      </c>
      <c r="CE70" s="197">
        <v>725.69036382306683</v>
      </c>
      <c r="CF70" s="314">
        <v>865.14581774845487</v>
      </c>
      <c r="CG70" s="197">
        <v>846444.3500263507</v>
      </c>
      <c r="CH70" s="197">
        <v>732.29778938210654</v>
      </c>
      <c r="CI70" s="314">
        <v>861.94379362669315</v>
      </c>
      <c r="CJ70" s="197">
        <v>857313.80806057143</v>
      </c>
      <c r="CK70" s="197">
        <v>738.95631604827554</v>
      </c>
      <c r="CL70" s="314">
        <v>858.83349325040433</v>
      </c>
      <c r="CM70" s="197">
        <v>868292.68485712667</v>
      </c>
      <c r="CN70" s="197">
        <v>745.71883969961857</v>
      </c>
      <c r="CO70" s="314">
        <v>855.81300315543797</v>
      </c>
      <c r="CP70" s="197">
        <v>879381.75876542425</v>
      </c>
      <c r="CQ70" s="341">
        <v>752.58634388914857</v>
      </c>
    </row>
    <row r="71" spans="1:95" ht="15" thickBot="1" x14ac:dyDescent="0.4">
      <c r="A71" s="8" t="s">
        <v>90</v>
      </c>
      <c r="B71" s="5" t="s">
        <v>116</v>
      </c>
      <c r="C71" s="338">
        <v>462.53654567746048</v>
      </c>
      <c r="D71" s="325">
        <v>600424.34593875136</v>
      </c>
      <c r="E71" s="325">
        <v>277.71820291115864</v>
      </c>
      <c r="F71" s="324">
        <v>463.33110386660616</v>
      </c>
      <c r="G71" s="325">
        <v>608637.22095410759</v>
      </c>
      <c r="H71" s="325">
        <v>282.00055543897014</v>
      </c>
      <c r="I71" s="324">
        <v>463.7400006557296</v>
      </c>
      <c r="J71" s="325">
        <v>617192.8409582536</v>
      </c>
      <c r="K71" s="325">
        <v>286.21700847069218</v>
      </c>
      <c r="L71" s="324">
        <v>464.14414905412355</v>
      </c>
      <c r="M71" s="325">
        <v>625917.84830388625</v>
      </c>
      <c r="N71" s="325">
        <v>290.51610707879524</v>
      </c>
      <c r="O71" s="324">
        <v>462.52251099168564</v>
      </c>
      <c r="P71" s="325">
        <v>633466.92377044458</v>
      </c>
      <c r="Q71" s="325">
        <v>292.99271221248472</v>
      </c>
      <c r="R71" s="324">
        <v>464.93305835143167</v>
      </c>
      <c r="S71" s="325">
        <v>642980.44444800389</v>
      </c>
      <c r="T71" s="325">
        <v>298.94286449737331</v>
      </c>
      <c r="U71" s="324">
        <v>463.71280761370537</v>
      </c>
      <c r="V71" s="325">
        <v>650860.77361716621</v>
      </c>
      <c r="W71" s="325">
        <v>301.81247669964444</v>
      </c>
      <c r="X71" s="324">
        <v>465.11152575867919</v>
      </c>
      <c r="Y71" s="325">
        <v>658387.64293207391</v>
      </c>
      <c r="Z71" s="325">
        <v>306.22368114479741</v>
      </c>
      <c r="AA71" s="324">
        <v>455.10163771357566</v>
      </c>
      <c r="AB71" s="325">
        <v>668105.10969478346</v>
      </c>
      <c r="AC71" s="325">
        <v>304.05572958690408</v>
      </c>
      <c r="AD71" s="324">
        <v>445.07432066983699</v>
      </c>
      <c r="AE71" s="325">
        <v>678105.91432052176</v>
      </c>
      <c r="AF71" s="325">
        <v>301.80752915840486</v>
      </c>
      <c r="AG71" s="324">
        <v>452.67913785434831</v>
      </c>
      <c r="AH71" s="325">
        <v>684910.06083686033</v>
      </c>
      <c r="AI71" s="325">
        <v>310.04449584739916</v>
      </c>
      <c r="AJ71" s="324">
        <v>452.52689861401632</v>
      </c>
      <c r="AK71" s="325">
        <v>693249.52214165742</v>
      </c>
      <c r="AL71" s="325">
        <v>313.71405622041311</v>
      </c>
      <c r="AM71" s="324">
        <v>452.3593242941663</v>
      </c>
      <c r="AN71" s="325">
        <v>701699.74649984099</v>
      </c>
      <c r="AO71" s="325">
        <v>317.42042318405589</v>
      </c>
      <c r="AP71" s="324">
        <v>452.17890321342401</v>
      </c>
      <c r="AQ71" s="325">
        <v>710260.71610136994</v>
      </c>
      <c r="AR71" s="325">
        <v>321.16491160229856</v>
      </c>
      <c r="AS71" s="324">
        <v>451.98550985657715</v>
      </c>
      <c r="AT71" s="325">
        <v>718934.18581068201</v>
      </c>
      <c r="AU71" s="325">
        <v>324.9478345269643</v>
      </c>
      <c r="AV71" s="324">
        <v>451.9023584489118</v>
      </c>
      <c r="AW71" s="325">
        <v>727692.84527880361</v>
      </c>
      <c r="AX71" s="325">
        <v>328.84611300789038</v>
      </c>
      <c r="AY71" s="324">
        <v>450.05339923152985</v>
      </c>
      <c r="AZ71" s="325">
        <v>736835.57579987426</v>
      </c>
      <c r="BA71" s="325">
        <v>331.61535556345501</v>
      </c>
      <c r="BB71" s="324">
        <v>448.17762884632214</v>
      </c>
      <c r="BC71" s="325">
        <v>746125.15424667625</v>
      </c>
      <c r="BD71" s="325">
        <v>334.39660245287172</v>
      </c>
      <c r="BE71" s="324">
        <v>446.27589454988998</v>
      </c>
      <c r="BF71" s="325">
        <v>755564.17885808682</v>
      </c>
      <c r="BG71" s="325">
        <v>337.19007980974578</v>
      </c>
      <c r="BH71" s="324">
        <v>444.35150479435987</v>
      </c>
      <c r="BI71" s="325">
        <v>765153.3788877537</v>
      </c>
      <c r="BJ71" s="325">
        <v>339.99705530726237</v>
      </c>
      <c r="BK71" s="324">
        <v>445.02013165025232</v>
      </c>
      <c r="BL71" s="325">
        <v>774184.68889087846</v>
      </c>
      <c r="BM71" s="325">
        <v>344.52777217182836</v>
      </c>
      <c r="BN71" s="324">
        <v>443.19820470624842</v>
      </c>
      <c r="BO71" s="325">
        <v>784071.07431696588</v>
      </c>
      <c r="BP71" s="325">
        <v>347.49889249937871</v>
      </c>
      <c r="BQ71" s="324">
        <v>441.3599050591796</v>
      </c>
      <c r="BR71" s="325">
        <v>794110.51323610672</v>
      </c>
      <c r="BS71" s="325">
        <v>350.48854072838441</v>
      </c>
      <c r="BT71" s="324">
        <v>439.50620535376521</v>
      </c>
      <c r="BU71" s="325">
        <v>804305.28718034911</v>
      </c>
      <c r="BV71" s="325">
        <v>353.49716471460562</v>
      </c>
      <c r="BW71" s="324">
        <v>437.63270685580989</v>
      </c>
      <c r="BX71" s="325">
        <v>814662.28029322263</v>
      </c>
      <c r="BY71" s="325">
        <v>356.52285889804955</v>
      </c>
      <c r="BZ71" s="324">
        <v>435.74082779603231</v>
      </c>
      <c r="CA71" s="325">
        <v>825183.6997984685</v>
      </c>
      <c r="CB71" s="325">
        <v>359.5662284339773</v>
      </c>
      <c r="CC71" s="324">
        <v>434.16303194522459</v>
      </c>
      <c r="CD71" s="325">
        <v>835734.86274462705</v>
      </c>
      <c r="CE71" s="325">
        <v>362.84518191153342</v>
      </c>
      <c r="CF71" s="324">
        <v>432.57290887422744</v>
      </c>
      <c r="CG71" s="325">
        <v>846444.3500263507</v>
      </c>
      <c r="CH71" s="325">
        <v>366.14889469105327</v>
      </c>
      <c r="CI71" s="324">
        <v>430.97189681334658</v>
      </c>
      <c r="CJ71" s="325">
        <v>857313.80806057143</v>
      </c>
      <c r="CK71" s="325">
        <v>369.47815802413777</v>
      </c>
      <c r="CL71" s="324">
        <v>429.41674662520217</v>
      </c>
      <c r="CM71" s="325">
        <v>868292.68485712667</v>
      </c>
      <c r="CN71" s="325">
        <v>372.85941984980929</v>
      </c>
      <c r="CO71" s="324">
        <v>427.90650157771898</v>
      </c>
      <c r="CP71" s="325">
        <v>879381.75876542425</v>
      </c>
      <c r="CQ71" s="343">
        <v>376.29317194457428</v>
      </c>
    </row>
    <row r="73" spans="1:95" x14ac:dyDescent="0.35">
      <c r="A73" s="266" t="s">
        <v>393</v>
      </c>
    </row>
    <row r="74" spans="1:95" ht="15.5" x14ac:dyDescent="0.35">
      <c r="A74" s="276" t="s">
        <v>449</v>
      </c>
    </row>
    <row r="75" spans="1:95" ht="15" thickBot="1" x14ac:dyDescent="0.4">
      <c r="A75" s="279" t="s">
        <v>450</v>
      </c>
    </row>
    <row r="76" spans="1:95" x14ac:dyDescent="0.35">
      <c r="A76" s="363" t="s">
        <v>6</v>
      </c>
      <c r="B76" s="366" t="s">
        <v>5</v>
      </c>
      <c r="C76" s="360">
        <v>2022</v>
      </c>
      <c r="D76" s="357"/>
      <c r="E76" s="357"/>
      <c r="F76" s="362">
        <v>2023</v>
      </c>
      <c r="G76" s="369"/>
      <c r="H76" s="370"/>
      <c r="I76" s="356">
        <v>2024</v>
      </c>
      <c r="J76" s="369"/>
      <c r="K76" s="370"/>
      <c r="L76" s="356">
        <v>2025</v>
      </c>
      <c r="M76" s="369"/>
      <c r="N76" s="401"/>
      <c r="O76" s="356">
        <v>2026</v>
      </c>
      <c r="P76" s="369"/>
      <c r="Q76" s="401"/>
      <c r="R76" s="360">
        <v>2027</v>
      </c>
      <c r="S76" s="371"/>
      <c r="T76" s="402"/>
      <c r="U76" s="356">
        <v>2028</v>
      </c>
      <c r="V76" s="369"/>
      <c r="W76" s="370"/>
      <c r="X76" s="356">
        <v>2029</v>
      </c>
      <c r="Y76" s="369"/>
      <c r="Z76" s="370"/>
      <c r="AA76" s="356">
        <v>2030</v>
      </c>
      <c r="AB76" s="369"/>
      <c r="AC76" s="401"/>
      <c r="AD76" s="356">
        <v>2031</v>
      </c>
      <c r="AE76" s="369"/>
      <c r="AF76" s="401"/>
      <c r="AG76" s="356">
        <v>2032</v>
      </c>
      <c r="AH76" s="369"/>
      <c r="AI76" s="401"/>
      <c r="AJ76" s="356">
        <v>2033</v>
      </c>
      <c r="AK76" s="369"/>
      <c r="AL76" s="401"/>
      <c r="AM76" s="356">
        <v>2034</v>
      </c>
      <c r="AN76" s="369"/>
      <c r="AO76" s="401"/>
      <c r="AP76" s="356">
        <v>2035</v>
      </c>
      <c r="AQ76" s="369"/>
      <c r="AR76" s="401"/>
      <c r="AS76" s="356">
        <v>2036</v>
      </c>
      <c r="AT76" s="369"/>
      <c r="AU76" s="401"/>
      <c r="AV76" s="356">
        <v>2037</v>
      </c>
      <c r="AW76" s="369"/>
      <c r="AX76" s="401"/>
      <c r="AY76" s="356">
        <v>2038</v>
      </c>
      <c r="AZ76" s="369"/>
      <c r="BA76" s="401"/>
      <c r="BB76" s="356">
        <v>2039</v>
      </c>
      <c r="BC76" s="369"/>
      <c r="BD76" s="401"/>
      <c r="BE76" s="356">
        <v>2040</v>
      </c>
      <c r="BF76" s="369"/>
      <c r="BG76" s="401"/>
      <c r="BH76" s="356">
        <v>2041</v>
      </c>
      <c r="BI76" s="369"/>
      <c r="BJ76" s="401"/>
      <c r="BK76" s="356">
        <v>2042</v>
      </c>
      <c r="BL76" s="369"/>
      <c r="BM76" s="401"/>
      <c r="BN76" s="356">
        <v>2043</v>
      </c>
      <c r="BO76" s="369"/>
      <c r="BP76" s="401"/>
      <c r="BQ76" s="356">
        <v>2044</v>
      </c>
      <c r="BR76" s="369"/>
      <c r="BS76" s="401"/>
      <c r="BT76" s="356">
        <v>2045</v>
      </c>
      <c r="BU76" s="369"/>
      <c r="BV76" s="401"/>
      <c r="BW76" s="356">
        <v>2046</v>
      </c>
      <c r="BX76" s="369"/>
      <c r="BY76" s="401"/>
      <c r="BZ76" s="356">
        <v>2047</v>
      </c>
      <c r="CA76" s="369"/>
      <c r="CB76" s="401"/>
      <c r="CC76" s="356">
        <v>2048</v>
      </c>
      <c r="CD76" s="369"/>
      <c r="CE76" s="370"/>
      <c r="CF76" s="356">
        <v>2049</v>
      </c>
      <c r="CG76" s="369"/>
      <c r="CH76" s="370"/>
      <c r="CI76" s="356">
        <v>2050</v>
      </c>
      <c r="CJ76" s="369"/>
      <c r="CK76" s="401"/>
      <c r="CL76" s="356">
        <v>2051</v>
      </c>
      <c r="CM76" s="369"/>
      <c r="CN76" s="401"/>
      <c r="CO76" s="360">
        <v>2052</v>
      </c>
      <c r="CP76" s="371"/>
      <c r="CQ76" s="402"/>
    </row>
    <row r="77" spans="1:95" x14ac:dyDescent="0.35">
      <c r="A77" s="364"/>
      <c r="B77" s="367"/>
      <c r="C77" s="36" t="s">
        <v>17</v>
      </c>
      <c r="D77" s="53" t="s">
        <v>22</v>
      </c>
      <c r="E77" s="277" t="s">
        <v>18</v>
      </c>
      <c r="F77" s="19" t="s">
        <v>17</v>
      </c>
      <c r="G77" s="33" t="s">
        <v>22</v>
      </c>
      <c r="H77" s="20" t="s">
        <v>18</v>
      </c>
      <c r="I77" s="19" t="s">
        <v>17</v>
      </c>
      <c r="J77" s="33" t="s">
        <v>22</v>
      </c>
      <c r="K77" s="20" t="s">
        <v>18</v>
      </c>
      <c r="L77" s="19" t="s">
        <v>17</v>
      </c>
      <c r="M77" s="33" t="s">
        <v>22</v>
      </c>
      <c r="N77" s="20" t="s">
        <v>18</v>
      </c>
      <c r="O77" s="19" t="s">
        <v>17</v>
      </c>
      <c r="P77" s="33" t="s">
        <v>22</v>
      </c>
      <c r="Q77" s="20" t="s">
        <v>18</v>
      </c>
      <c r="R77" s="36" t="s">
        <v>17</v>
      </c>
      <c r="S77" s="53" t="s">
        <v>22</v>
      </c>
      <c r="T77" s="277" t="s">
        <v>18</v>
      </c>
      <c r="U77" s="19" t="s">
        <v>17</v>
      </c>
      <c r="V77" s="33" t="s">
        <v>22</v>
      </c>
      <c r="W77" s="20" t="s">
        <v>18</v>
      </c>
      <c r="X77" s="19" t="s">
        <v>17</v>
      </c>
      <c r="Y77" s="33" t="s">
        <v>22</v>
      </c>
      <c r="Z77" s="20" t="s">
        <v>18</v>
      </c>
      <c r="AA77" s="19" t="s">
        <v>17</v>
      </c>
      <c r="AB77" s="33" t="s">
        <v>22</v>
      </c>
      <c r="AC77" s="20" t="s">
        <v>18</v>
      </c>
      <c r="AD77" s="19" t="s">
        <v>17</v>
      </c>
      <c r="AE77" s="33" t="s">
        <v>22</v>
      </c>
      <c r="AF77" s="20" t="s">
        <v>18</v>
      </c>
      <c r="AG77" s="19" t="s">
        <v>17</v>
      </c>
      <c r="AH77" s="33" t="s">
        <v>22</v>
      </c>
      <c r="AI77" s="20" t="s">
        <v>18</v>
      </c>
      <c r="AJ77" s="19" t="s">
        <v>17</v>
      </c>
      <c r="AK77" s="33" t="s">
        <v>22</v>
      </c>
      <c r="AL77" s="20" t="s">
        <v>18</v>
      </c>
      <c r="AM77" s="19" t="s">
        <v>17</v>
      </c>
      <c r="AN77" s="33" t="s">
        <v>22</v>
      </c>
      <c r="AO77" s="20" t="s">
        <v>18</v>
      </c>
      <c r="AP77" s="19" t="s">
        <v>17</v>
      </c>
      <c r="AQ77" s="33" t="s">
        <v>22</v>
      </c>
      <c r="AR77" s="20" t="s">
        <v>18</v>
      </c>
      <c r="AS77" s="19" t="s">
        <v>17</v>
      </c>
      <c r="AT77" s="33" t="s">
        <v>22</v>
      </c>
      <c r="AU77" s="20" t="s">
        <v>18</v>
      </c>
      <c r="AV77" s="19" t="s">
        <v>17</v>
      </c>
      <c r="AW77" s="33" t="s">
        <v>22</v>
      </c>
      <c r="AX77" s="20" t="s">
        <v>18</v>
      </c>
      <c r="AY77" s="19" t="s">
        <v>17</v>
      </c>
      <c r="AZ77" s="33" t="s">
        <v>22</v>
      </c>
      <c r="BA77" s="20" t="s">
        <v>18</v>
      </c>
      <c r="BB77" s="19" t="s">
        <v>17</v>
      </c>
      <c r="BC77" s="33" t="s">
        <v>22</v>
      </c>
      <c r="BD77" s="20" t="s">
        <v>18</v>
      </c>
      <c r="BE77" s="19" t="s">
        <v>17</v>
      </c>
      <c r="BF77" s="33" t="s">
        <v>22</v>
      </c>
      <c r="BG77" s="20" t="s">
        <v>18</v>
      </c>
      <c r="BH77" s="19" t="s">
        <v>17</v>
      </c>
      <c r="BI77" s="33" t="s">
        <v>22</v>
      </c>
      <c r="BJ77" s="20" t="s">
        <v>18</v>
      </c>
      <c r="BK77" s="19" t="s">
        <v>17</v>
      </c>
      <c r="BL77" s="33" t="s">
        <v>22</v>
      </c>
      <c r="BM77" s="20" t="s">
        <v>18</v>
      </c>
      <c r="BN77" s="19" t="s">
        <v>17</v>
      </c>
      <c r="BO77" s="33" t="s">
        <v>22</v>
      </c>
      <c r="BP77" s="20" t="s">
        <v>18</v>
      </c>
      <c r="BQ77" s="19" t="s">
        <v>17</v>
      </c>
      <c r="BR77" s="33" t="s">
        <v>22</v>
      </c>
      <c r="BS77" s="20" t="s">
        <v>18</v>
      </c>
      <c r="BT77" s="19" t="s">
        <v>17</v>
      </c>
      <c r="BU77" s="33" t="s">
        <v>22</v>
      </c>
      <c r="BV77" s="20" t="s">
        <v>18</v>
      </c>
      <c r="BW77" s="19" t="s">
        <v>17</v>
      </c>
      <c r="BX77" s="33" t="s">
        <v>22</v>
      </c>
      <c r="BY77" s="20" t="s">
        <v>18</v>
      </c>
      <c r="BZ77" s="19" t="s">
        <v>17</v>
      </c>
      <c r="CA77" s="33" t="s">
        <v>22</v>
      </c>
      <c r="CB77" s="20" t="s">
        <v>18</v>
      </c>
      <c r="CC77" s="19" t="s">
        <v>17</v>
      </c>
      <c r="CD77" s="33" t="s">
        <v>22</v>
      </c>
      <c r="CE77" s="20" t="s">
        <v>18</v>
      </c>
      <c r="CF77" s="19" t="s">
        <v>17</v>
      </c>
      <c r="CG77" s="33" t="s">
        <v>22</v>
      </c>
      <c r="CH77" s="20" t="s">
        <v>18</v>
      </c>
      <c r="CI77" s="19" t="s">
        <v>17</v>
      </c>
      <c r="CJ77" s="33" t="s">
        <v>22</v>
      </c>
      <c r="CK77" s="20" t="s">
        <v>18</v>
      </c>
      <c r="CL77" s="19" t="s">
        <v>17</v>
      </c>
      <c r="CM77" s="33" t="s">
        <v>22</v>
      </c>
      <c r="CN77" s="20" t="s">
        <v>18</v>
      </c>
      <c r="CO77" s="36" t="s">
        <v>17</v>
      </c>
      <c r="CP77" s="53" t="s">
        <v>22</v>
      </c>
      <c r="CQ77" s="344" t="s">
        <v>18</v>
      </c>
    </row>
    <row r="78" spans="1:95" x14ac:dyDescent="0.35">
      <c r="A78" s="365"/>
      <c r="B78" s="368"/>
      <c r="C78" s="38" t="s">
        <v>2</v>
      </c>
      <c r="D78" s="54" t="s">
        <v>23</v>
      </c>
      <c r="E78" s="278" t="s">
        <v>19</v>
      </c>
      <c r="F78" s="22" t="s">
        <v>2</v>
      </c>
      <c r="G78" s="34" t="s">
        <v>23</v>
      </c>
      <c r="H78" s="23" t="s">
        <v>19</v>
      </c>
      <c r="I78" s="22" t="s">
        <v>2</v>
      </c>
      <c r="J78" s="34" t="s">
        <v>23</v>
      </c>
      <c r="K78" s="23" t="s">
        <v>19</v>
      </c>
      <c r="L78" s="22" t="s">
        <v>2</v>
      </c>
      <c r="M78" s="34" t="s">
        <v>23</v>
      </c>
      <c r="N78" s="23" t="s">
        <v>19</v>
      </c>
      <c r="O78" s="22" t="s">
        <v>2</v>
      </c>
      <c r="P78" s="34" t="s">
        <v>23</v>
      </c>
      <c r="Q78" s="23" t="s">
        <v>19</v>
      </c>
      <c r="R78" s="38" t="s">
        <v>2</v>
      </c>
      <c r="S78" s="54" t="s">
        <v>23</v>
      </c>
      <c r="T78" s="278" t="s">
        <v>19</v>
      </c>
      <c r="U78" s="22" t="s">
        <v>2</v>
      </c>
      <c r="V78" s="34" t="s">
        <v>23</v>
      </c>
      <c r="W78" s="23" t="s">
        <v>19</v>
      </c>
      <c r="X78" s="22" t="s">
        <v>2</v>
      </c>
      <c r="Y78" s="34" t="s">
        <v>23</v>
      </c>
      <c r="Z78" s="23" t="s">
        <v>19</v>
      </c>
      <c r="AA78" s="22" t="s">
        <v>2</v>
      </c>
      <c r="AB78" s="34" t="s">
        <v>23</v>
      </c>
      <c r="AC78" s="23" t="s">
        <v>19</v>
      </c>
      <c r="AD78" s="22" t="s">
        <v>2</v>
      </c>
      <c r="AE78" s="34" t="s">
        <v>23</v>
      </c>
      <c r="AF78" s="23" t="s">
        <v>19</v>
      </c>
      <c r="AG78" s="22" t="s">
        <v>2</v>
      </c>
      <c r="AH78" s="34" t="s">
        <v>23</v>
      </c>
      <c r="AI78" s="23" t="s">
        <v>19</v>
      </c>
      <c r="AJ78" s="22" t="s">
        <v>2</v>
      </c>
      <c r="AK78" s="34" t="s">
        <v>23</v>
      </c>
      <c r="AL78" s="23" t="s">
        <v>19</v>
      </c>
      <c r="AM78" s="22" t="s">
        <v>2</v>
      </c>
      <c r="AN78" s="34" t="s">
        <v>23</v>
      </c>
      <c r="AO78" s="23" t="s">
        <v>19</v>
      </c>
      <c r="AP78" s="22" t="s">
        <v>2</v>
      </c>
      <c r="AQ78" s="34" t="s">
        <v>23</v>
      </c>
      <c r="AR78" s="23" t="s">
        <v>19</v>
      </c>
      <c r="AS78" s="22" t="s">
        <v>2</v>
      </c>
      <c r="AT78" s="34" t="s">
        <v>23</v>
      </c>
      <c r="AU78" s="23" t="s">
        <v>19</v>
      </c>
      <c r="AV78" s="22" t="s">
        <v>2</v>
      </c>
      <c r="AW78" s="34" t="s">
        <v>23</v>
      </c>
      <c r="AX78" s="23" t="s">
        <v>19</v>
      </c>
      <c r="AY78" s="22" t="s">
        <v>2</v>
      </c>
      <c r="AZ78" s="34" t="s">
        <v>23</v>
      </c>
      <c r="BA78" s="23" t="s">
        <v>19</v>
      </c>
      <c r="BB78" s="22" t="s">
        <v>2</v>
      </c>
      <c r="BC78" s="34" t="s">
        <v>23</v>
      </c>
      <c r="BD78" s="23" t="s">
        <v>19</v>
      </c>
      <c r="BE78" s="22" t="s">
        <v>2</v>
      </c>
      <c r="BF78" s="34" t="s">
        <v>23</v>
      </c>
      <c r="BG78" s="23" t="s">
        <v>19</v>
      </c>
      <c r="BH78" s="22" t="s">
        <v>2</v>
      </c>
      <c r="BI78" s="34" t="s">
        <v>23</v>
      </c>
      <c r="BJ78" s="23" t="s">
        <v>19</v>
      </c>
      <c r="BK78" s="22" t="s">
        <v>2</v>
      </c>
      <c r="BL78" s="34" t="s">
        <v>23</v>
      </c>
      <c r="BM78" s="23" t="s">
        <v>19</v>
      </c>
      <c r="BN78" s="22" t="s">
        <v>2</v>
      </c>
      <c r="BO78" s="34" t="s">
        <v>23</v>
      </c>
      <c r="BP78" s="23" t="s">
        <v>19</v>
      </c>
      <c r="BQ78" s="22" t="s">
        <v>2</v>
      </c>
      <c r="BR78" s="34" t="s">
        <v>23</v>
      </c>
      <c r="BS78" s="23" t="s">
        <v>19</v>
      </c>
      <c r="BT78" s="22" t="s">
        <v>2</v>
      </c>
      <c r="BU78" s="34" t="s">
        <v>23</v>
      </c>
      <c r="BV78" s="23" t="s">
        <v>19</v>
      </c>
      <c r="BW78" s="22" t="s">
        <v>2</v>
      </c>
      <c r="BX78" s="34" t="s">
        <v>23</v>
      </c>
      <c r="BY78" s="23" t="s">
        <v>19</v>
      </c>
      <c r="BZ78" s="22" t="s">
        <v>2</v>
      </c>
      <c r="CA78" s="34" t="s">
        <v>23</v>
      </c>
      <c r="CB78" s="23" t="s">
        <v>19</v>
      </c>
      <c r="CC78" s="22" t="s">
        <v>2</v>
      </c>
      <c r="CD78" s="34" t="s">
        <v>23</v>
      </c>
      <c r="CE78" s="23" t="s">
        <v>19</v>
      </c>
      <c r="CF78" s="22" t="s">
        <v>2</v>
      </c>
      <c r="CG78" s="34" t="s">
        <v>23</v>
      </c>
      <c r="CH78" s="23" t="s">
        <v>19</v>
      </c>
      <c r="CI78" s="22" t="s">
        <v>2</v>
      </c>
      <c r="CJ78" s="34" t="s">
        <v>23</v>
      </c>
      <c r="CK78" s="23" t="s">
        <v>19</v>
      </c>
      <c r="CL78" s="22" t="s">
        <v>2</v>
      </c>
      <c r="CM78" s="34" t="s">
        <v>23</v>
      </c>
      <c r="CN78" s="23" t="s">
        <v>19</v>
      </c>
      <c r="CO78" s="38" t="s">
        <v>2</v>
      </c>
      <c r="CP78" s="54" t="s">
        <v>23</v>
      </c>
      <c r="CQ78" s="345" t="s">
        <v>19</v>
      </c>
    </row>
    <row r="79" spans="1:95" x14ac:dyDescent="0.35">
      <c r="A79" s="6">
        <v>1</v>
      </c>
      <c r="B79" s="3" t="s">
        <v>4</v>
      </c>
      <c r="C79" s="312">
        <v>23126.827283873023</v>
      </c>
      <c r="D79" s="313">
        <v>494176.2541111398</v>
      </c>
      <c r="E79" s="313">
        <v>11428.728876619676</v>
      </c>
      <c r="F79" s="312">
        <v>23166.555193330307</v>
      </c>
      <c r="G79" s="313">
        <v>499963.3999926094</v>
      </c>
      <c r="H79" s="313">
        <v>11582.429700573863</v>
      </c>
      <c r="I79" s="312">
        <v>23187.00003278648</v>
      </c>
      <c r="J79" s="313">
        <v>408930.14161871595</v>
      </c>
      <c r="K79" s="313">
        <v>9481.8632071205466</v>
      </c>
      <c r="L79" s="312">
        <v>23207.207452706178</v>
      </c>
      <c r="M79" s="313">
        <v>414027.72723799839</v>
      </c>
      <c r="N79" s="313">
        <v>9608.427357184677</v>
      </c>
      <c r="O79" s="312">
        <v>23126.125549584282</v>
      </c>
      <c r="P79" s="312">
        <v>416868.2309620204</v>
      </c>
      <c r="Q79" s="312">
        <v>9640.54704686078</v>
      </c>
      <c r="R79" s="312">
        <v>23246.652917571584</v>
      </c>
      <c r="S79" s="312">
        <v>416136.39068819024</v>
      </c>
      <c r="T79" s="312">
        <v>9673.7782406993247</v>
      </c>
      <c r="U79" s="312">
        <v>23185.640380685269</v>
      </c>
      <c r="V79" s="313">
        <v>419416.54953003291</v>
      </c>
      <c r="W79" s="313">
        <v>9724.4412871112145</v>
      </c>
      <c r="X79" s="312">
        <v>23255.57628793396</v>
      </c>
      <c r="Y79" s="312">
        <v>412058.71827347699</v>
      </c>
      <c r="Z79" s="312">
        <v>9582.6629579171313</v>
      </c>
      <c r="AA79" s="312">
        <v>22755.081885678781</v>
      </c>
      <c r="AB79" s="312">
        <v>417457.46663499915</v>
      </c>
      <c r="AC79" s="312">
        <v>9499.2788370674225</v>
      </c>
      <c r="AD79" s="312">
        <v>22253.716033491848</v>
      </c>
      <c r="AE79" s="312">
        <v>422987.1652054275</v>
      </c>
      <c r="AF79" s="312">
        <v>9413.0362602932873</v>
      </c>
      <c r="AG79" s="312">
        <v>21267.956892717415</v>
      </c>
      <c r="AH79" s="312">
        <v>453217.9789050931</v>
      </c>
      <c r="AI79" s="312">
        <v>9639.0204383580294</v>
      </c>
      <c r="AJ79" s="312">
        <v>21260.344930700816</v>
      </c>
      <c r="AK79" s="312">
        <v>456249.84593364812</v>
      </c>
      <c r="AL79" s="312">
        <v>9700.0290991284637</v>
      </c>
      <c r="AM79" s="312">
        <v>21251.966214708315</v>
      </c>
      <c r="AN79" s="312">
        <v>459302.8291060169</v>
      </c>
      <c r="AO79" s="312">
        <v>9761.0882064810176</v>
      </c>
      <c r="AP79" s="312">
        <v>21242.945160671199</v>
      </c>
      <c r="AQ79" s="312">
        <v>462376.10608449543</v>
      </c>
      <c r="AR79" s="312">
        <v>9822.2302651576247</v>
      </c>
      <c r="AS79" s="312">
        <v>21233.275492828856</v>
      </c>
      <c r="AT79" s="312">
        <v>465469.74996858893</v>
      </c>
      <c r="AU79" s="312">
        <v>9883.4474346612151</v>
      </c>
      <c r="AV79" s="312">
        <v>21229.117922445588</v>
      </c>
      <c r="AW79" s="312">
        <v>468335.39050467563</v>
      </c>
      <c r="AX79" s="312">
        <v>9942.3472322783618</v>
      </c>
      <c r="AY79" s="312">
        <v>21136.669961576492</v>
      </c>
      <c r="AZ79" s="312">
        <v>473308.24579168804</v>
      </c>
      <c r="BA79" s="312">
        <v>10004.160181391635</v>
      </c>
      <c r="BB79" s="312">
        <v>21042.881442316106</v>
      </c>
      <c r="BC79" s="312">
        <v>478347.58056417783</v>
      </c>
      <c r="BD79" s="312">
        <v>10065.811426030747</v>
      </c>
      <c r="BE79" s="312">
        <v>20947.7947274945</v>
      </c>
      <c r="BF79" s="312">
        <v>483454.32085536217</v>
      </c>
      <c r="BG79" s="312">
        <v>10127.30187339839</v>
      </c>
      <c r="BH79" s="312">
        <v>20851.575239717993</v>
      </c>
      <c r="BI79" s="312">
        <v>488628.50456000975</v>
      </c>
      <c r="BJ79" s="312">
        <v>10188.674027103929</v>
      </c>
      <c r="BK79" s="312">
        <v>20885.006582512615</v>
      </c>
      <c r="BL79" s="312">
        <v>492098.76687823923</v>
      </c>
      <c r="BM79" s="312">
        <v>10277.485985498368</v>
      </c>
      <c r="BN79" s="312">
        <v>20793.910235312422</v>
      </c>
      <c r="BO79" s="312">
        <v>497333.1544225883</v>
      </c>
      <c r="BP79" s="312">
        <v>10341.500970108073</v>
      </c>
      <c r="BQ79" s="312">
        <v>20701.995252958979</v>
      </c>
      <c r="BR79" s="312">
        <v>502633.97270263801</v>
      </c>
      <c r="BS79" s="312">
        <v>10405.526116865925</v>
      </c>
      <c r="BT79" s="312">
        <v>20609.310267688259</v>
      </c>
      <c r="BU79" s="312">
        <v>508001.96213355014</v>
      </c>
      <c r="BV79" s="312">
        <v>10469.570054204758</v>
      </c>
      <c r="BW79" s="312">
        <v>20515.635342790494</v>
      </c>
      <c r="BX79" s="312">
        <v>513439.9660829354</v>
      </c>
      <c r="BY79" s="312">
        <v>10533.547114572222</v>
      </c>
      <c r="BZ79" s="312">
        <v>20421.041389801616</v>
      </c>
      <c r="CA79" s="312">
        <v>518891.73790210584</v>
      </c>
      <c r="CB79" s="312">
        <v>10596.309656524996</v>
      </c>
      <c r="CC79" s="312">
        <v>20342.151597261229</v>
      </c>
      <c r="CD79" s="312">
        <v>525107.04936530162</v>
      </c>
      <c r="CE79" s="312">
        <v>10681.807202979502</v>
      </c>
      <c r="CF79" s="312">
        <v>20262.645443711372</v>
      </c>
      <c r="CG79" s="312">
        <v>531410.13483613031</v>
      </c>
      <c r="CH79" s="312">
        <v>10767.775147379361</v>
      </c>
      <c r="CI79" s="312">
        <v>20182.594840667327</v>
      </c>
      <c r="CJ79" s="312">
        <v>537801.96682330046</v>
      </c>
      <c r="CK79" s="312">
        <v>10854.239200908685</v>
      </c>
      <c r="CL79" s="312">
        <v>20104.837331260107</v>
      </c>
      <c r="CM79" s="312">
        <v>544259.65741493239</v>
      </c>
      <c r="CN79" s="312">
        <v>10942.251878294568</v>
      </c>
      <c r="CO79" s="312">
        <v>20029.325078885948</v>
      </c>
      <c r="CP79" s="312">
        <v>550703.72792250023</v>
      </c>
      <c r="CQ79" s="312">
        <v>11030.223988714117</v>
      </c>
    </row>
    <row r="80" spans="1:95" x14ac:dyDescent="0.35">
      <c r="A80" s="9" t="s">
        <v>7</v>
      </c>
      <c r="B80" s="94" t="s">
        <v>377</v>
      </c>
      <c r="C80" s="337">
        <v>13678.170650378019</v>
      </c>
      <c r="D80" s="197">
        <v>347230.18425866496</v>
      </c>
      <c r="E80" s="197">
        <v>4749.473715252223</v>
      </c>
      <c r="F80" s="314">
        <v>13574.500392836957</v>
      </c>
      <c r="G80" s="200">
        <v>350702.48610125162</v>
      </c>
      <c r="H80" s="197">
        <v>4760.6110353503382</v>
      </c>
      <c r="I80" s="314">
        <v>13452.844206001046</v>
      </c>
      <c r="J80" s="200">
        <v>283532.18268266995</v>
      </c>
      <c r="K80" s="197">
        <v>3814.3142810173863</v>
      </c>
      <c r="L80" s="314">
        <v>13325.978986078448</v>
      </c>
      <c r="M80" s="200">
        <v>286367.50450949668</v>
      </c>
      <c r="N80" s="197">
        <v>3816.1273473892779</v>
      </c>
      <c r="O80" s="314">
        <v>13197.640097707101</v>
      </c>
      <c r="P80" s="200">
        <v>289231.17955459165</v>
      </c>
      <c r="Q80" s="197">
        <v>3817.1690127968009</v>
      </c>
      <c r="R80" s="314">
        <v>12739.476595492673</v>
      </c>
      <c r="S80" s="200">
        <v>292123.49135013757</v>
      </c>
      <c r="T80" s="197">
        <v>3721.5003810486842</v>
      </c>
      <c r="U80" s="314">
        <v>12659.30736228527</v>
      </c>
      <c r="V80" s="200">
        <v>295044.72626363894</v>
      </c>
      <c r="W80" s="197">
        <v>3735.0618753927265</v>
      </c>
      <c r="X80" s="314">
        <v>12789.334358945083</v>
      </c>
      <c r="Y80" s="200">
        <v>297995.17352627532</v>
      </c>
      <c r="Z80" s="197">
        <v>3811.1599115793952</v>
      </c>
      <c r="AA80" s="314">
        <v>12269.088641626277</v>
      </c>
      <c r="AB80" s="200">
        <v>300975.12526153808</v>
      </c>
      <c r="AC80" s="197">
        <v>3692.690490758383</v>
      </c>
      <c r="AD80" s="314">
        <v>11747.688481805937</v>
      </c>
      <c r="AE80" s="200">
        <v>303984.87651415344</v>
      </c>
      <c r="AF80" s="197">
        <v>3571.1196324685206</v>
      </c>
      <c r="AG80" s="314">
        <v>7770.281105629123</v>
      </c>
      <c r="AH80" s="200">
        <v>307024.725279295</v>
      </c>
      <c r="AI80" s="197">
        <v>2385.6684217986781</v>
      </c>
      <c r="AJ80" s="314">
        <v>7673.2955738814362</v>
      </c>
      <c r="AK80" s="200">
        <v>310094.97253208794</v>
      </c>
      <c r="AL80" s="197">
        <v>2379.4503802133559</v>
      </c>
      <c r="AM80" s="314">
        <v>7575.2862998499604</v>
      </c>
      <c r="AN80" s="200">
        <v>313195.92225740879</v>
      </c>
      <c r="AO80" s="197">
        <v>2372.5487790454222</v>
      </c>
      <c r="AP80" s="314">
        <v>7476.3856726140393</v>
      </c>
      <c r="AQ80" s="200">
        <v>316327.88147998287</v>
      </c>
      <c r="AR80" s="197">
        <v>2364.9892409452959</v>
      </c>
      <c r="AS80" s="314">
        <v>7376.5950650762625</v>
      </c>
      <c r="AT80" s="200">
        <v>319491.16029478272</v>
      </c>
      <c r="AU80" s="197">
        <v>2356.7569163659837</v>
      </c>
      <c r="AV80" s="314">
        <v>7265.4158589794288</v>
      </c>
      <c r="AW80" s="200">
        <v>322686.07189773052</v>
      </c>
      <c r="AX80" s="197">
        <v>2344.4485042375472</v>
      </c>
      <c r="AY80" s="314">
        <v>7152.7859377871673</v>
      </c>
      <c r="AZ80" s="200">
        <v>325912.93261670781</v>
      </c>
      <c r="BA80" s="197">
        <v>2331.1854413637643</v>
      </c>
      <c r="BB80" s="314">
        <v>7038.5952178827592</v>
      </c>
      <c r="BC80" s="200">
        <v>329172.06194287492</v>
      </c>
      <c r="BD80" s="197">
        <v>2316.9089010517268</v>
      </c>
      <c r="BE80" s="314">
        <v>6922.8925374040036</v>
      </c>
      <c r="BF80" s="200">
        <v>332463.78256230365</v>
      </c>
      <c r="BG80" s="197">
        <v>2301.6110392576793</v>
      </c>
      <c r="BH80" s="314">
        <v>6805.8495296304736</v>
      </c>
      <c r="BI80" s="200">
        <v>335788.42038792669</v>
      </c>
      <c r="BJ80" s="197">
        <v>2285.3254629525304</v>
      </c>
      <c r="BK80" s="314">
        <v>6667.517659461545</v>
      </c>
      <c r="BL80" s="200">
        <v>339146.30459180597</v>
      </c>
      <c r="BM80" s="197">
        <v>2261.2639750069902</v>
      </c>
      <c r="BN80" s="314">
        <v>6543.6003095068099</v>
      </c>
      <c r="BO80" s="200">
        <v>342537.76763772406</v>
      </c>
      <c r="BP80" s="197">
        <v>2241.4302423319832</v>
      </c>
      <c r="BQ80" s="314">
        <v>6418.6739179007</v>
      </c>
      <c r="BR80" s="200">
        <v>345963.1453141013</v>
      </c>
      <c r="BS80" s="197">
        <v>2220.6246173825116</v>
      </c>
      <c r="BT80" s="314">
        <v>6292.7923705956937</v>
      </c>
      <c r="BU80" s="200">
        <v>349422.77676724229</v>
      </c>
      <c r="BV80" s="197">
        <v>2198.8449837532644</v>
      </c>
      <c r="BW80" s="314">
        <v>6165.7407687638315</v>
      </c>
      <c r="BX80" s="200">
        <v>352917.00453491474</v>
      </c>
      <c r="BY80" s="197">
        <v>2175.994762850934</v>
      </c>
      <c r="BZ80" s="314">
        <v>6027.5948546086856</v>
      </c>
      <c r="CA80" s="200">
        <v>356446.17458026391</v>
      </c>
      <c r="CB80" s="197">
        <v>2148.513127844948</v>
      </c>
      <c r="CC80" s="314">
        <v>5916.7824483990207</v>
      </c>
      <c r="CD80" s="200">
        <v>360010.63632606657</v>
      </c>
      <c r="CE80" s="197">
        <v>2130.1046142510336</v>
      </c>
      <c r="CF80" s="314">
        <v>5805.1874694121925</v>
      </c>
      <c r="CG80" s="200">
        <v>363610.74268932722</v>
      </c>
      <c r="CH80" s="197">
        <v>2110.8285272037433</v>
      </c>
      <c r="CI80" s="314">
        <v>5692.8860865317756</v>
      </c>
      <c r="CJ80" s="200">
        <v>367246.85011622048</v>
      </c>
      <c r="CK80" s="197">
        <v>2090.6944833492521</v>
      </c>
      <c r="CL80" s="314">
        <v>5582.7199242117749</v>
      </c>
      <c r="CM80" s="200">
        <v>370919.31861738267</v>
      </c>
      <c r="CN80" s="197">
        <v>2070.7386703203179</v>
      </c>
      <c r="CO80" s="314">
        <v>5469.6450581549498</v>
      </c>
      <c r="CP80" s="200">
        <v>374628.51180355652</v>
      </c>
      <c r="CQ80" s="197">
        <v>2049.0849882302659</v>
      </c>
    </row>
    <row r="81" spans="1:95" x14ac:dyDescent="0.35">
      <c r="A81" s="9" t="s">
        <v>8</v>
      </c>
      <c r="B81" s="10" t="s">
        <v>91</v>
      </c>
      <c r="C81" s="337">
        <v>175.396791411072</v>
      </c>
      <c r="D81" s="197">
        <v>261123.34184633999</v>
      </c>
      <c r="E81" s="197">
        <v>45.800196322384544</v>
      </c>
      <c r="F81" s="314">
        <v>171.88885558285057</v>
      </c>
      <c r="G81" s="200">
        <v>263734.57526480337</v>
      </c>
      <c r="H81" s="197">
        <v>45.333034319896221</v>
      </c>
      <c r="I81" s="314">
        <v>168.45107847119357</v>
      </c>
      <c r="J81" s="200">
        <v>261123.34184633999</v>
      </c>
      <c r="K81" s="197">
        <v>43.986508548018122</v>
      </c>
      <c r="L81" s="314">
        <v>165.0820569017697</v>
      </c>
      <c r="M81" s="200">
        <v>263734.57526480337</v>
      </c>
      <c r="N81" s="197">
        <v>43.537846160828337</v>
      </c>
      <c r="O81" s="314">
        <v>161.78041576373431</v>
      </c>
      <c r="P81" s="200">
        <v>266371.92101745139</v>
      </c>
      <c r="Q81" s="197">
        <v>43.093760129987878</v>
      </c>
      <c r="R81" s="314">
        <v>155.30919913318493</v>
      </c>
      <c r="S81" s="200">
        <v>269035.6402276259</v>
      </c>
      <c r="T81" s="197">
        <v>41.783709822036251</v>
      </c>
      <c r="U81" s="314">
        <v>149.09683116785754</v>
      </c>
      <c r="V81" s="200">
        <v>271725.99662990216</v>
      </c>
      <c r="W81" s="197">
        <v>40.513485043446344</v>
      </c>
      <c r="X81" s="314">
        <v>143.13295792114323</v>
      </c>
      <c r="Y81" s="200">
        <v>274443.25659620116</v>
      </c>
      <c r="Z81" s="197">
        <v>39.281875098125575</v>
      </c>
      <c r="AA81" s="314">
        <v>137.40763960429751</v>
      </c>
      <c r="AB81" s="200">
        <v>277187.68916216318</v>
      </c>
      <c r="AC81" s="197">
        <v>38.087706095142565</v>
      </c>
      <c r="AD81" s="314">
        <v>131.91133402012562</v>
      </c>
      <c r="AE81" s="200">
        <v>279959.5660537848</v>
      </c>
      <c r="AF81" s="197">
        <v>36.929839829850224</v>
      </c>
      <c r="AG81" s="314">
        <v>126.6348806593206</v>
      </c>
      <c r="AH81" s="200">
        <v>282759.16171432263</v>
      </c>
      <c r="AI81" s="197">
        <v>35.807172699022786</v>
      </c>
      <c r="AJ81" s="314">
        <v>121.56948543294777</v>
      </c>
      <c r="AK81" s="200">
        <v>285586.75333146588</v>
      </c>
      <c r="AL81" s="197">
        <v>34.71863464897249</v>
      </c>
      <c r="AM81" s="314">
        <v>116.70670601562986</v>
      </c>
      <c r="AN81" s="200">
        <v>288442.62086478056</v>
      </c>
      <c r="AO81" s="197">
        <v>33.663188155643731</v>
      </c>
      <c r="AP81" s="314">
        <v>112.03843777500467</v>
      </c>
      <c r="AQ81" s="200">
        <v>291327.04707342834</v>
      </c>
      <c r="AR81" s="197">
        <v>32.639827235712154</v>
      </c>
      <c r="AS81" s="314">
        <v>107.55690026400448</v>
      </c>
      <c r="AT81" s="200">
        <v>294240.31754416262</v>
      </c>
      <c r="AU81" s="197">
        <v>31.647576487746505</v>
      </c>
      <c r="AV81" s="314">
        <v>103.25462425344431</v>
      </c>
      <c r="AW81" s="200">
        <v>297182.72071960423</v>
      </c>
      <c r="AX81" s="197">
        <v>30.685490162519013</v>
      </c>
      <c r="AY81" s="314">
        <v>99.124439283306529</v>
      </c>
      <c r="AZ81" s="200">
        <v>300154.54792680027</v>
      </c>
      <c r="BA81" s="197">
        <v>29.752651261578432</v>
      </c>
      <c r="BB81" s="314">
        <v>95.159461711974274</v>
      </c>
      <c r="BC81" s="200">
        <v>303156.09340606828</v>
      </c>
      <c r="BD81" s="197">
        <v>28.848170663226451</v>
      </c>
      <c r="BE81" s="314">
        <v>91.353083243495306</v>
      </c>
      <c r="BF81" s="200">
        <v>306187.65434012894</v>
      </c>
      <c r="BG81" s="197">
        <v>27.971186275064365</v>
      </c>
      <c r="BH81" s="314">
        <v>87.698959913755488</v>
      </c>
      <c r="BI81" s="200">
        <v>309249.53088353021</v>
      </c>
      <c r="BJ81" s="197">
        <v>27.120862212302406</v>
      </c>
      <c r="BK81" s="314">
        <v>84.191001517205265</v>
      </c>
      <c r="BL81" s="200">
        <v>312342.02619236551</v>
      </c>
      <c r="BM81" s="197">
        <v>26.296388001048413</v>
      </c>
      <c r="BN81" s="314">
        <v>80.823361456517048</v>
      </c>
      <c r="BO81" s="200">
        <v>315465.44645428914</v>
      </c>
      <c r="BP81" s="197">
        <v>25.496977805816535</v>
      </c>
      <c r="BQ81" s="314">
        <v>77.590426998256362</v>
      </c>
      <c r="BR81" s="200">
        <v>318620.100918832</v>
      </c>
      <c r="BS81" s="197">
        <v>24.721869680519706</v>
      </c>
      <c r="BT81" s="314">
        <v>74.486809918326102</v>
      </c>
      <c r="BU81" s="200">
        <v>321806.30192802032</v>
      </c>
      <c r="BV81" s="197">
        <v>23.970324842231907</v>
      </c>
      <c r="BW81" s="314">
        <v>71.507337521593058</v>
      </c>
      <c r="BX81" s="200">
        <v>325024.36494730052</v>
      </c>
      <c r="BY81" s="197">
        <v>23.241626967028058</v>
      </c>
      <c r="BZ81" s="314">
        <v>68.647044020729339</v>
      </c>
      <c r="CA81" s="200">
        <v>328274.60859677353</v>
      </c>
      <c r="CB81" s="197">
        <v>22.535081507230405</v>
      </c>
      <c r="CC81" s="314">
        <v>65.901162259900161</v>
      </c>
      <c r="CD81" s="200">
        <v>331557.35468274128</v>
      </c>
      <c r="CE81" s="197">
        <v>21.850015029410599</v>
      </c>
      <c r="CF81" s="314">
        <v>63.265115769504156</v>
      </c>
      <c r="CG81" s="200">
        <v>334872.9282295687</v>
      </c>
      <c r="CH81" s="197">
        <v>21.185774572516518</v>
      </c>
      <c r="CI81" s="314">
        <v>60.734511138723988</v>
      </c>
      <c r="CJ81" s="200">
        <v>338221.65751186438</v>
      </c>
      <c r="CK81" s="197">
        <v>20.541727025512017</v>
      </c>
      <c r="CL81" s="314">
        <v>58.305130693175023</v>
      </c>
      <c r="CM81" s="200">
        <v>341603.87408698304</v>
      </c>
      <c r="CN81" s="197">
        <v>19.91725852393645</v>
      </c>
      <c r="CO81" s="314">
        <v>55.972925465448021</v>
      </c>
      <c r="CP81" s="200">
        <v>345019.91282785288</v>
      </c>
      <c r="CQ81" s="197">
        <v>19.311773864808782</v>
      </c>
    </row>
    <row r="82" spans="1:95" x14ac:dyDescent="0.35">
      <c r="A82" s="9" t="s">
        <v>9</v>
      </c>
      <c r="B82" s="10" t="s">
        <v>378</v>
      </c>
      <c r="C82" s="337">
        <v>6093.1395300839295</v>
      </c>
      <c r="D82" s="197">
        <v>1126139.5528567452</v>
      </c>
      <c r="E82" s="197">
        <v>6861.7254259024749</v>
      </c>
      <c r="F82" s="314">
        <v>6151.6050205152942</v>
      </c>
      <c r="G82" s="200">
        <v>1137400.9483853127</v>
      </c>
      <c r="H82" s="197">
        <v>6996.8413844259467</v>
      </c>
      <c r="I82" s="314">
        <v>6211.825211523822</v>
      </c>
      <c r="J82" s="200">
        <v>938449.62738062127</v>
      </c>
      <c r="K82" s="197">
        <v>5829.4850551080799</v>
      </c>
      <c r="L82" s="314">
        <v>6273.8262605403315</v>
      </c>
      <c r="M82" s="200">
        <v>947834.12365442747</v>
      </c>
      <c r="N82" s="197">
        <v>5946.5466156193788</v>
      </c>
      <c r="O82" s="314">
        <v>6235.944274532605</v>
      </c>
      <c r="P82" s="200">
        <v>957312.46489097178</v>
      </c>
      <c r="Q82" s="197">
        <v>5969.7471843755511</v>
      </c>
      <c r="R82" s="314">
        <v>6194.2077489696776</v>
      </c>
      <c r="S82" s="200">
        <v>966885.58953988156</v>
      </c>
      <c r="T82" s="197">
        <v>5989.0902110950501</v>
      </c>
      <c r="U82" s="314">
        <v>6172.9768132560966</v>
      </c>
      <c r="V82" s="200">
        <v>976554.44543528033</v>
      </c>
      <c r="W82" s="197">
        <v>6028.2479485541517</v>
      </c>
      <c r="X82" s="314">
        <v>5910.2395970916841</v>
      </c>
      <c r="Y82" s="200">
        <v>986319.98988963314</v>
      </c>
      <c r="Z82" s="197">
        <v>5829.3874596487785</v>
      </c>
      <c r="AA82" s="314">
        <v>5889.1162304721583</v>
      </c>
      <c r="AB82" s="200">
        <v>996183.18978852953</v>
      </c>
      <c r="AC82" s="197">
        <v>5866.6385915071551</v>
      </c>
      <c r="AD82" s="314">
        <v>5868.0468436897345</v>
      </c>
      <c r="AE82" s="200">
        <v>1006145.0216864148</v>
      </c>
      <c r="AF82" s="197">
        <v>5904.1061188011063</v>
      </c>
      <c r="AG82" s="314">
        <v>6574.8715673337329</v>
      </c>
      <c r="AH82" s="200">
        <v>1016206.471903279</v>
      </c>
      <c r="AI82" s="197">
        <v>6681.4270386573944</v>
      </c>
      <c r="AJ82" s="314">
        <v>6571.1105322911944</v>
      </c>
      <c r="AK82" s="200">
        <v>1026368.5366223118</v>
      </c>
      <c r="AL82" s="197">
        <v>6744.3811010111731</v>
      </c>
      <c r="AM82" s="314">
        <v>6567.4038697474862</v>
      </c>
      <c r="AN82" s="200">
        <v>1036632.2219885349</v>
      </c>
      <c r="AO82" s="197">
        <v>6807.9824661924395</v>
      </c>
      <c r="AP82" s="314">
        <v>6563.7517111869183</v>
      </c>
      <c r="AQ82" s="200">
        <v>1046998.5442084202</v>
      </c>
      <c r="AR82" s="197">
        <v>6872.2384861582304</v>
      </c>
      <c r="AS82" s="314">
        <v>6560.1541883933496</v>
      </c>
      <c r="AT82" s="200">
        <v>1057468.5296505045</v>
      </c>
      <c r="AU82" s="197">
        <v>6937.1566038809133</v>
      </c>
      <c r="AV82" s="314">
        <v>6554.1577454508106</v>
      </c>
      <c r="AW82" s="200">
        <v>1068043.2149470095</v>
      </c>
      <c r="AX82" s="197">
        <v>7000.1237097211269</v>
      </c>
      <c r="AY82" s="314">
        <v>6554.4698907441134</v>
      </c>
      <c r="AZ82" s="200">
        <v>1078723.6470964795</v>
      </c>
      <c r="BA82" s="197">
        <v>7070.4616653275534</v>
      </c>
      <c r="BB82" s="314">
        <v>6554.8370689594676</v>
      </c>
      <c r="BC82" s="200">
        <v>1089510.8835674443</v>
      </c>
      <c r="BD82" s="197">
        <v>7141.5663266426654</v>
      </c>
      <c r="BE82" s="314">
        <v>6555.2594130850966</v>
      </c>
      <c r="BF82" s="200">
        <v>1100405.9924031186</v>
      </c>
      <c r="BG82" s="197">
        <v>7213.4467399157902</v>
      </c>
      <c r="BH82" s="314">
        <v>6555.7370564118601</v>
      </c>
      <c r="BI82" s="200">
        <v>1111410.0523271498</v>
      </c>
      <c r="BJ82" s="197">
        <v>7286.1120649097402</v>
      </c>
      <c r="BK82" s="314">
        <v>6556.2701325338649</v>
      </c>
      <c r="BL82" s="200">
        <v>1122524.1528504214</v>
      </c>
      <c r="BM82" s="197">
        <v>7359.5715763810967</v>
      </c>
      <c r="BN82" s="314">
        <v>6560.458775349095</v>
      </c>
      <c r="BO82" s="200">
        <v>1133749.3943789257</v>
      </c>
      <c r="BP82" s="197">
        <v>7437.9161633999456</v>
      </c>
      <c r="BQ82" s="314">
        <v>6564.7031190600228</v>
      </c>
      <c r="BR82" s="200">
        <v>1145086.8883227149</v>
      </c>
      <c r="BS82" s="197">
        <v>7517.1554673668634</v>
      </c>
      <c r="BT82" s="314">
        <v>6569.0032981742397</v>
      </c>
      <c r="BU82" s="200">
        <v>1156537.7572059422</v>
      </c>
      <c r="BV82" s="197">
        <v>7597.300341548872</v>
      </c>
      <c r="BW82" s="314">
        <v>6573.3594475050695</v>
      </c>
      <c r="BX82" s="200">
        <v>1168103.1347780016</v>
      </c>
      <c r="BY82" s="197">
        <v>7678.3617766532643</v>
      </c>
      <c r="BZ82" s="314">
        <v>6577.771702172201</v>
      </c>
      <c r="CA82" s="200">
        <v>1179784.1661257816</v>
      </c>
      <c r="CB82" s="197">
        <v>7760.3509026129932</v>
      </c>
      <c r="CC82" s="314">
        <v>6594.8401976023079</v>
      </c>
      <c r="CD82" s="200">
        <v>1191582.0077870395</v>
      </c>
      <c r="CE82" s="197">
        <v>7858.2929236936343</v>
      </c>
      <c r="CF82" s="314">
        <v>6611.9650695296759</v>
      </c>
      <c r="CG82" s="200">
        <v>1203497.82786491</v>
      </c>
      <c r="CH82" s="197">
        <v>7957.4855990976239</v>
      </c>
      <c r="CI82" s="314">
        <v>6629.1464539968283</v>
      </c>
      <c r="CJ82" s="200">
        <v>1215532.806143559</v>
      </c>
      <c r="CK82" s="197">
        <v>8057.9449915633886</v>
      </c>
      <c r="CL82" s="314">
        <v>6646.3844873551579</v>
      </c>
      <c r="CM82" s="200">
        <v>1227688.1342049947</v>
      </c>
      <c r="CN82" s="197">
        <v>8159.6873704900745</v>
      </c>
      <c r="CO82" s="314">
        <v>6662.8793062655513</v>
      </c>
      <c r="CP82" s="200">
        <v>1239965.0155470446</v>
      </c>
      <c r="CQ82" s="197">
        <v>8261.7372425816466</v>
      </c>
    </row>
    <row r="83" spans="1:95" x14ac:dyDescent="0.35">
      <c r="A83" s="9" t="s">
        <v>10</v>
      </c>
      <c r="B83" s="10" t="s">
        <v>379</v>
      </c>
      <c r="C83" s="337">
        <v>130.72199999999998</v>
      </c>
      <c r="D83" s="197">
        <v>191073.62710817999</v>
      </c>
      <c r="E83" s="197">
        <v>24.977526682835499</v>
      </c>
      <c r="F83" s="314">
        <v>183.56261239520956</v>
      </c>
      <c r="G83" s="200">
        <v>192984.36337926181</v>
      </c>
      <c r="H83" s="197">
        <v>35.424713893323705</v>
      </c>
      <c r="I83" s="314">
        <v>247.68122479041912</v>
      </c>
      <c r="J83" s="200">
        <v>191073.62710817999</v>
      </c>
      <c r="K83" s="197">
        <v>47.325349987301848</v>
      </c>
      <c r="L83" s="314">
        <v>300.52183718562873</v>
      </c>
      <c r="M83" s="200">
        <v>192984.36337926181</v>
      </c>
      <c r="N83" s="197">
        <v>57.996015430834724</v>
      </c>
      <c r="O83" s="314">
        <v>353.3624495808383</v>
      </c>
      <c r="P83" s="200">
        <v>194914.20701305443</v>
      </c>
      <c r="Q83" s="197">
        <v>68.875361648239519</v>
      </c>
      <c r="R83" s="314">
        <v>926.15306197604775</v>
      </c>
      <c r="S83" s="200">
        <v>196863.34908318496</v>
      </c>
      <c r="T83" s="197">
        <v>182.32559354425132</v>
      </c>
      <c r="U83" s="314">
        <v>926.15306197604775</v>
      </c>
      <c r="V83" s="200">
        <v>198831.98257401682</v>
      </c>
      <c r="W83" s="197">
        <v>184.14884947969384</v>
      </c>
      <c r="X83" s="314">
        <v>926.15306197604775</v>
      </c>
      <c r="Y83" s="200">
        <v>200820.302399757</v>
      </c>
      <c r="Z83" s="197">
        <v>185.99033797449079</v>
      </c>
      <c r="AA83" s="314">
        <v>926.15306197604775</v>
      </c>
      <c r="AB83" s="200">
        <v>202828.50542375457</v>
      </c>
      <c r="AC83" s="197">
        <v>187.85024135423572</v>
      </c>
      <c r="AD83" s="314">
        <v>926.15306197604775</v>
      </c>
      <c r="AE83" s="200">
        <v>204856.79047799212</v>
      </c>
      <c r="AF83" s="197">
        <v>189.72874376777807</v>
      </c>
      <c r="AG83" s="314">
        <v>1011.3530270952381</v>
      </c>
      <c r="AH83" s="200">
        <v>206905.35838277204</v>
      </c>
      <c r="AI83" s="197">
        <v>209.2543605226416</v>
      </c>
      <c r="AJ83" s="314">
        <v>1011.3530270952381</v>
      </c>
      <c r="AK83" s="200">
        <v>208974.41196659976</v>
      </c>
      <c r="AL83" s="197">
        <v>211.34690412786799</v>
      </c>
      <c r="AM83" s="314">
        <v>1011.3530270952381</v>
      </c>
      <c r="AN83" s="200">
        <v>211064.15608626575</v>
      </c>
      <c r="AO83" s="197">
        <v>213.46037316914669</v>
      </c>
      <c r="AP83" s="314">
        <v>1011.3530270952381</v>
      </c>
      <c r="AQ83" s="200">
        <v>213174.79764712841</v>
      </c>
      <c r="AR83" s="197">
        <v>215.59497690083813</v>
      </c>
      <c r="AS83" s="314">
        <v>1011.3530270952381</v>
      </c>
      <c r="AT83" s="200">
        <v>215306.5456235997</v>
      </c>
      <c r="AU83" s="197">
        <v>217.75092666984654</v>
      </c>
      <c r="AV83" s="314">
        <v>1028.0196937619048</v>
      </c>
      <c r="AW83" s="200">
        <v>217459.61107983568</v>
      </c>
      <c r="AX83" s="197">
        <v>223.55276278787559</v>
      </c>
      <c r="AY83" s="314">
        <v>1028.0196937619048</v>
      </c>
      <c r="AZ83" s="200">
        <v>219634.20719063404</v>
      </c>
      <c r="BA83" s="197">
        <v>225.78829041575435</v>
      </c>
      <c r="BB83" s="314">
        <v>1028.0196937619048</v>
      </c>
      <c r="BC83" s="200">
        <v>221830.54926254039</v>
      </c>
      <c r="BD83" s="197">
        <v>228.0461733199119</v>
      </c>
      <c r="BE83" s="314">
        <v>1028.0196937619048</v>
      </c>
      <c r="BF83" s="200">
        <v>224048.85475516578</v>
      </c>
      <c r="BG83" s="197">
        <v>230.326635053111</v>
      </c>
      <c r="BH83" s="314">
        <v>1028.0196937619048</v>
      </c>
      <c r="BI83" s="200">
        <v>226289.34330271743</v>
      </c>
      <c r="BJ83" s="197">
        <v>232.62990140364212</v>
      </c>
      <c r="BK83" s="314">
        <v>1178.257789</v>
      </c>
      <c r="BL83" s="200">
        <v>228552.23673574461</v>
      </c>
      <c r="BM83" s="197">
        <v>269.29345312726304</v>
      </c>
      <c r="BN83" s="314">
        <v>1178.257789</v>
      </c>
      <c r="BO83" s="200">
        <v>230837.75910310206</v>
      </c>
      <c r="BP83" s="197">
        <v>271.98638765853565</v>
      </c>
      <c r="BQ83" s="314">
        <v>1178.257789</v>
      </c>
      <c r="BR83" s="200">
        <v>233146.13669413308</v>
      </c>
      <c r="BS83" s="197">
        <v>274.706251535121</v>
      </c>
      <c r="BT83" s="314">
        <v>1178.257789</v>
      </c>
      <c r="BU83" s="200">
        <v>235477.59806107442</v>
      </c>
      <c r="BV83" s="197">
        <v>277.45331405047222</v>
      </c>
      <c r="BW83" s="314">
        <v>1178.257789</v>
      </c>
      <c r="BX83" s="200">
        <v>237832.37404168517</v>
      </c>
      <c r="BY83" s="197">
        <v>280.227847190977</v>
      </c>
      <c r="BZ83" s="314">
        <v>1188.257789</v>
      </c>
      <c r="CA83" s="200">
        <v>240210.69778210201</v>
      </c>
      <c r="CB83" s="197">
        <v>285.43223264070775</v>
      </c>
      <c r="CC83" s="314">
        <v>1188.257789</v>
      </c>
      <c r="CD83" s="200">
        <v>242612.80475992305</v>
      </c>
      <c r="CE83" s="197">
        <v>288.28655496711485</v>
      </c>
      <c r="CF83" s="314">
        <v>1188.257789</v>
      </c>
      <c r="CG83" s="200">
        <v>245038.93280752227</v>
      </c>
      <c r="CH83" s="197">
        <v>291.16942051678598</v>
      </c>
      <c r="CI83" s="314">
        <v>1188.257789</v>
      </c>
      <c r="CJ83" s="200">
        <v>247489.3221355975</v>
      </c>
      <c r="CK83" s="197">
        <v>294.0811147219539</v>
      </c>
      <c r="CL83" s="314">
        <v>1188.257789</v>
      </c>
      <c r="CM83" s="200">
        <v>249964.21535695347</v>
      </c>
      <c r="CN83" s="197">
        <v>297.0219258691734</v>
      </c>
      <c r="CO83" s="314">
        <v>1193.257789</v>
      </c>
      <c r="CP83" s="200">
        <v>252463.857510523</v>
      </c>
      <c r="CQ83" s="197">
        <v>301.25446441541771</v>
      </c>
    </row>
    <row r="84" spans="1:95" x14ac:dyDescent="0.35">
      <c r="A84" s="9" t="s">
        <v>12</v>
      </c>
      <c r="B84" s="10" t="s">
        <v>380</v>
      </c>
      <c r="C84" s="337">
        <v>3.3076000000000003</v>
      </c>
      <c r="D84" s="197">
        <v>0</v>
      </c>
      <c r="E84" s="197">
        <v>0</v>
      </c>
      <c r="F84" s="314">
        <v>3.3076000000000003</v>
      </c>
      <c r="G84" s="200">
        <v>0</v>
      </c>
      <c r="H84" s="197">
        <v>0</v>
      </c>
      <c r="I84" s="314">
        <v>3.3076000000000003</v>
      </c>
      <c r="J84" s="200">
        <v>0</v>
      </c>
      <c r="K84" s="197">
        <v>0</v>
      </c>
      <c r="L84" s="314">
        <v>3.3076000000000003</v>
      </c>
      <c r="M84" s="200">
        <v>0</v>
      </c>
      <c r="N84" s="197">
        <v>0</v>
      </c>
      <c r="O84" s="314">
        <v>3.3076000000000003</v>
      </c>
      <c r="P84" s="200">
        <v>0</v>
      </c>
      <c r="Q84" s="197">
        <v>0</v>
      </c>
      <c r="R84" s="314">
        <v>3.5076000000000001</v>
      </c>
      <c r="S84" s="200">
        <v>0</v>
      </c>
      <c r="T84" s="197">
        <v>0</v>
      </c>
      <c r="U84" s="314">
        <v>3.5076000000000001</v>
      </c>
      <c r="V84" s="200">
        <v>0</v>
      </c>
      <c r="W84" s="197">
        <v>0</v>
      </c>
      <c r="X84" s="314">
        <v>3.5076000000000001</v>
      </c>
      <c r="Y84" s="200">
        <v>0</v>
      </c>
      <c r="Z84" s="197">
        <v>0</v>
      </c>
      <c r="AA84" s="314">
        <v>3.5076000000000001</v>
      </c>
      <c r="AB84" s="200">
        <v>0</v>
      </c>
      <c r="AC84" s="197">
        <v>0</v>
      </c>
      <c r="AD84" s="314">
        <v>3.5076000000000001</v>
      </c>
      <c r="AE84" s="200">
        <v>0</v>
      </c>
      <c r="AF84" s="197">
        <v>0</v>
      </c>
      <c r="AG84" s="314">
        <v>3.8076000000000003</v>
      </c>
      <c r="AH84" s="200">
        <v>0</v>
      </c>
      <c r="AI84" s="197">
        <v>0</v>
      </c>
      <c r="AJ84" s="314">
        <v>3.8076000000000003</v>
      </c>
      <c r="AK84" s="200">
        <v>0</v>
      </c>
      <c r="AL84" s="197">
        <v>0</v>
      </c>
      <c r="AM84" s="314">
        <v>3.8076000000000003</v>
      </c>
      <c r="AN84" s="200">
        <v>0</v>
      </c>
      <c r="AO84" s="197">
        <v>0</v>
      </c>
      <c r="AP84" s="314">
        <v>3.8076000000000003</v>
      </c>
      <c r="AQ84" s="200">
        <v>0</v>
      </c>
      <c r="AR84" s="197">
        <v>0</v>
      </c>
      <c r="AS84" s="314">
        <v>3.8076000000000003</v>
      </c>
      <c r="AT84" s="200">
        <v>0</v>
      </c>
      <c r="AU84" s="197">
        <v>0</v>
      </c>
      <c r="AV84" s="314">
        <v>6.1</v>
      </c>
      <c r="AW84" s="200">
        <v>0</v>
      </c>
      <c r="AX84" s="197">
        <v>0</v>
      </c>
      <c r="AY84" s="314">
        <v>6.1</v>
      </c>
      <c r="AZ84" s="200">
        <v>0</v>
      </c>
      <c r="BA84" s="197">
        <v>0</v>
      </c>
      <c r="BB84" s="314">
        <v>6.1</v>
      </c>
      <c r="BC84" s="200">
        <v>0</v>
      </c>
      <c r="BD84" s="197">
        <v>0</v>
      </c>
      <c r="BE84" s="314">
        <v>6.1</v>
      </c>
      <c r="BF84" s="200">
        <v>0</v>
      </c>
      <c r="BG84" s="197">
        <v>0</v>
      </c>
      <c r="BH84" s="314">
        <v>6.1</v>
      </c>
      <c r="BI84" s="200">
        <v>0</v>
      </c>
      <c r="BJ84" s="197">
        <v>0</v>
      </c>
      <c r="BK84" s="314">
        <v>6.6</v>
      </c>
      <c r="BL84" s="200">
        <v>0</v>
      </c>
      <c r="BM84" s="197">
        <v>0</v>
      </c>
      <c r="BN84" s="314">
        <v>6.6</v>
      </c>
      <c r="BO84" s="200">
        <v>0</v>
      </c>
      <c r="BP84" s="197">
        <v>0</v>
      </c>
      <c r="BQ84" s="314">
        <v>6.6</v>
      </c>
      <c r="BR84" s="200">
        <v>0</v>
      </c>
      <c r="BS84" s="197">
        <v>0</v>
      </c>
      <c r="BT84" s="314">
        <v>6.6</v>
      </c>
      <c r="BU84" s="200">
        <v>0</v>
      </c>
      <c r="BV84" s="197">
        <v>0</v>
      </c>
      <c r="BW84" s="314">
        <v>6.6</v>
      </c>
      <c r="BX84" s="200">
        <v>0</v>
      </c>
      <c r="BY84" s="197">
        <v>0</v>
      </c>
      <c r="BZ84" s="314">
        <v>6.6</v>
      </c>
      <c r="CA84" s="200">
        <v>0</v>
      </c>
      <c r="CB84" s="197">
        <v>0</v>
      </c>
      <c r="CC84" s="314">
        <v>6.6</v>
      </c>
      <c r="CD84" s="200">
        <v>0</v>
      </c>
      <c r="CE84" s="197">
        <v>0</v>
      </c>
      <c r="CF84" s="314">
        <v>6.6</v>
      </c>
      <c r="CG84" s="200">
        <v>0</v>
      </c>
      <c r="CH84" s="197">
        <v>0</v>
      </c>
      <c r="CI84" s="314">
        <v>6.6</v>
      </c>
      <c r="CJ84" s="200">
        <v>0</v>
      </c>
      <c r="CK84" s="197">
        <v>0</v>
      </c>
      <c r="CL84" s="314">
        <v>6.6</v>
      </c>
      <c r="CM84" s="200">
        <v>0</v>
      </c>
      <c r="CN84" s="197">
        <v>0</v>
      </c>
      <c r="CO84" s="314">
        <v>7.4</v>
      </c>
      <c r="CP84" s="200">
        <v>0</v>
      </c>
      <c r="CQ84" s="197">
        <v>0</v>
      </c>
    </row>
    <row r="85" spans="1:95" x14ac:dyDescent="0.35">
      <c r="A85" s="9" t="s">
        <v>13</v>
      </c>
      <c r="B85" s="10" t="s">
        <v>381</v>
      </c>
      <c r="C85" s="337">
        <v>8.7119999999999993E-3</v>
      </c>
      <c r="D85" s="197">
        <v>0</v>
      </c>
      <c r="E85" s="197">
        <v>0</v>
      </c>
      <c r="F85" s="314">
        <v>8.7119999999999993E-3</v>
      </c>
      <c r="G85" s="200">
        <v>0</v>
      </c>
      <c r="H85" s="197">
        <v>0</v>
      </c>
      <c r="I85" s="314">
        <v>8.7119999999999993E-3</v>
      </c>
      <c r="J85" s="200">
        <v>0</v>
      </c>
      <c r="K85" s="197">
        <v>0</v>
      </c>
      <c r="L85" s="314">
        <v>8.7119999999999993E-3</v>
      </c>
      <c r="M85" s="200">
        <v>0</v>
      </c>
      <c r="N85" s="197">
        <v>0</v>
      </c>
      <c r="O85" s="314">
        <v>8.7119999999999993E-3</v>
      </c>
      <c r="P85" s="200">
        <v>0</v>
      </c>
      <c r="Q85" s="197">
        <v>0</v>
      </c>
      <c r="R85" s="314">
        <v>8.7119999999999993E-3</v>
      </c>
      <c r="S85" s="200">
        <v>0</v>
      </c>
      <c r="T85" s="197">
        <v>0</v>
      </c>
      <c r="U85" s="314">
        <v>8.7119999999999993E-3</v>
      </c>
      <c r="V85" s="200">
        <v>0</v>
      </c>
      <c r="W85" s="197">
        <v>0</v>
      </c>
      <c r="X85" s="314">
        <v>8.7119999999999993E-3</v>
      </c>
      <c r="Y85" s="200">
        <v>0</v>
      </c>
      <c r="Z85" s="197">
        <v>0</v>
      </c>
      <c r="AA85" s="314">
        <v>8.7119999999999993E-3</v>
      </c>
      <c r="AB85" s="200">
        <v>0</v>
      </c>
      <c r="AC85" s="197">
        <v>0</v>
      </c>
      <c r="AD85" s="314">
        <v>8.7119999999999993E-3</v>
      </c>
      <c r="AE85" s="200">
        <v>0</v>
      </c>
      <c r="AF85" s="197">
        <v>0</v>
      </c>
      <c r="AG85" s="314">
        <v>8.7119999999999993E-3</v>
      </c>
      <c r="AH85" s="200">
        <v>0</v>
      </c>
      <c r="AI85" s="197">
        <v>0</v>
      </c>
      <c r="AJ85" s="314">
        <v>8.7119999999999993E-3</v>
      </c>
      <c r="AK85" s="200">
        <v>0</v>
      </c>
      <c r="AL85" s="197">
        <v>0</v>
      </c>
      <c r="AM85" s="314">
        <v>8.7119999999999993E-3</v>
      </c>
      <c r="AN85" s="200">
        <v>0</v>
      </c>
      <c r="AO85" s="197">
        <v>0</v>
      </c>
      <c r="AP85" s="314">
        <v>8.7119999999999993E-3</v>
      </c>
      <c r="AQ85" s="200">
        <v>0</v>
      </c>
      <c r="AR85" s="197">
        <v>0</v>
      </c>
      <c r="AS85" s="314">
        <v>8.7119999999999993E-3</v>
      </c>
      <c r="AT85" s="200">
        <v>0</v>
      </c>
      <c r="AU85" s="197">
        <v>0</v>
      </c>
      <c r="AV85" s="314">
        <v>0.17</v>
      </c>
      <c r="AW85" s="200">
        <v>0</v>
      </c>
      <c r="AX85" s="197">
        <v>0</v>
      </c>
      <c r="AY85" s="314">
        <v>0.17</v>
      </c>
      <c r="AZ85" s="200">
        <v>0</v>
      </c>
      <c r="BA85" s="197">
        <v>0</v>
      </c>
      <c r="BB85" s="314">
        <v>0.17</v>
      </c>
      <c r="BC85" s="200">
        <v>0</v>
      </c>
      <c r="BD85" s="197">
        <v>0</v>
      </c>
      <c r="BE85" s="314">
        <v>0.17</v>
      </c>
      <c r="BF85" s="200">
        <v>0</v>
      </c>
      <c r="BG85" s="197">
        <v>0</v>
      </c>
      <c r="BH85" s="314">
        <v>0.17</v>
      </c>
      <c r="BI85" s="200">
        <v>0</v>
      </c>
      <c r="BJ85" s="197">
        <v>0</v>
      </c>
      <c r="BK85" s="314">
        <v>0.17</v>
      </c>
      <c r="BL85" s="200">
        <v>0</v>
      </c>
      <c r="BM85" s="197">
        <v>0</v>
      </c>
      <c r="BN85" s="314">
        <v>0.17</v>
      </c>
      <c r="BO85" s="200">
        <v>0</v>
      </c>
      <c r="BP85" s="197">
        <v>0</v>
      </c>
      <c r="BQ85" s="314">
        <v>0.17</v>
      </c>
      <c r="BR85" s="200">
        <v>0</v>
      </c>
      <c r="BS85" s="197">
        <v>0</v>
      </c>
      <c r="BT85" s="314">
        <v>0.17</v>
      </c>
      <c r="BU85" s="200">
        <v>0</v>
      </c>
      <c r="BV85" s="197">
        <v>0</v>
      </c>
      <c r="BW85" s="314">
        <v>0.17</v>
      </c>
      <c r="BX85" s="200">
        <v>0</v>
      </c>
      <c r="BY85" s="197">
        <v>0</v>
      </c>
      <c r="BZ85" s="314">
        <v>0.17</v>
      </c>
      <c r="CA85" s="200">
        <v>0</v>
      </c>
      <c r="CB85" s="197">
        <v>0</v>
      </c>
      <c r="CC85" s="314">
        <v>0.17</v>
      </c>
      <c r="CD85" s="200">
        <v>0</v>
      </c>
      <c r="CE85" s="197">
        <v>0</v>
      </c>
      <c r="CF85" s="314">
        <v>0.17</v>
      </c>
      <c r="CG85" s="200">
        <v>0</v>
      </c>
      <c r="CH85" s="197">
        <v>0</v>
      </c>
      <c r="CI85" s="314">
        <v>0.17</v>
      </c>
      <c r="CJ85" s="200">
        <v>0</v>
      </c>
      <c r="CK85" s="197">
        <v>0</v>
      </c>
      <c r="CL85" s="314">
        <v>0.17</v>
      </c>
      <c r="CM85" s="200">
        <v>0</v>
      </c>
      <c r="CN85" s="197">
        <v>0</v>
      </c>
      <c r="CO85" s="314">
        <v>0.17</v>
      </c>
      <c r="CP85" s="200">
        <v>0</v>
      </c>
      <c r="CQ85" s="197">
        <v>0</v>
      </c>
    </row>
    <row r="86" spans="1:95" x14ac:dyDescent="0.35">
      <c r="A86" s="9" t="s">
        <v>14</v>
      </c>
      <c r="B86" s="10" t="s">
        <v>382</v>
      </c>
      <c r="C86" s="337">
        <v>369</v>
      </c>
      <c r="D86" s="197">
        <v>0</v>
      </c>
      <c r="E86" s="197">
        <v>0</v>
      </c>
      <c r="F86" s="314">
        <v>404.6</v>
      </c>
      <c r="G86" s="200">
        <v>0</v>
      </c>
      <c r="H86" s="197">
        <v>0</v>
      </c>
      <c r="I86" s="314">
        <v>425.8</v>
      </c>
      <c r="J86" s="200">
        <v>0</v>
      </c>
      <c r="K86" s="197">
        <v>0</v>
      </c>
      <c r="L86" s="314">
        <v>461.4</v>
      </c>
      <c r="M86" s="200">
        <v>0</v>
      </c>
      <c r="N86" s="197">
        <v>0</v>
      </c>
      <c r="O86" s="314">
        <v>496.99999999999994</v>
      </c>
      <c r="P86" s="200">
        <v>0</v>
      </c>
      <c r="Q86" s="197">
        <v>0</v>
      </c>
      <c r="R86" s="314">
        <v>547</v>
      </c>
      <c r="S86" s="200">
        <v>0</v>
      </c>
      <c r="T86" s="197">
        <v>0</v>
      </c>
      <c r="U86" s="314">
        <v>593.6</v>
      </c>
      <c r="V86" s="200">
        <v>0</v>
      </c>
      <c r="W86" s="197">
        <v>0</v>
      </c>
      <c r="X86" s="314">
        <v>640.20000000000005</v>
      </c>
      <c r="Y86" s="200">
        <v>0</v>
      </c>
      <c r="Z86" s="197">
        <v>0</v>
      </c>
      <c r="AA86" s="314">
        <v>686.80000000000007</v>
      </c>
      <c r="AB86" s="200">
        <v>0</v>
      </c>
      <c r="AC86" s="197">
        <v>0</v>
      </c>
      <c r="AD86" s="314">
        <v>733.40000000000009</v>
      </c>
      <c r="AE86" s="200">
        <v>0</v>
      </c>
      <c r="AF86" s="197">
        <v>0</v>
      </c>
      <c r="AG86" s="314">
        <v>780</v>
      </c>
      <c r="AH86" s="200">
        <v>0</v>
      </c>
      <c r="AI86" s="197">
        <v>0</v>
      </c>
      <c r="AJ86" s="314">
        <v>864.4</v>
      </c>
      <c r="AK86" s="200">
        <v>0</v>
      </c>
      <c r="AL86" s="197">
        <v>0</v>
      </c>
      <c r="AM86" s="314">
        <v>948.8</v>
      </c>
      <c r="AN86" s="200">
        <v>0</v>
      </c>
      <c r="AO86" s="197">
        <v>0</v>
      </c>
      <c r="AP86" s="314">
        <v>1033.1999999999998</v>
      </c>
      <c r="AQ86" s="200">
        <v>0</v>
      </c>
      <c r="AR86" s="197">
        <v>0</v>
      </c>
      <c r="AS86" s="314">
        <v>1117.5999999999999</v>
      </c>
      <c r="AT86" s="200">
        <v>0</v>
      </c>
      <c r="AU86" s="197">
        <v>0</v>
      </c>
      <c r="AV86" s="314">
        <v>1202</v>
      </c>
      <c r="AW86" s="200">
        <v>0</v>
      </c>
      <c r="AX86" s="197">
        <v>0</v>
      </c>
      <c r="AY86" s="314">
        <v>1223.5999999999999</v>
      </c>
      <c r="AZ86" s="200">
        <v>0</v>
      </c>
      <c r="BA86" s="197">
        <v>0</v>
      </c>
      <c r="BB86" s="314">
        <v>1245.2</v>
      </c>
      <c r="BC86" s="200">
        <v>0</v>
      </c>
      <c r="BD86" s="197">
        <v>0</v>
      </c>
      <c r="BE86" s="314">
        <v>1266.8000000000002</v>
      </c>
      <c r="BF86" s="200">
        <v>0</v>
      </c>
      <c r="BG86" s="197">
        <v>0</v>
      </c>
      <c r="BH86" s="314">
        <v>1288.4000000000001</v>
      </c>
      <c r="BI86" s="200">
        <v>0</v>
      </c>
      <c r="BJ86" s="197">
        <v>0</v>
      </c>
      <c r="BK86" s="314">
        <v>1310</v>
      </c>
      <c r="BL86" s="200">
        <v>0</v>
      </c>
      <c r="BM86" s="197">
        <v>0</v>
      </c>
      <c r="BN86" s="314">
        <v>1338</v>
      </c>
      <c r="BO86" s="200">
        <v>0</v>
      </c>
      <c r="BP86" s="197">
        <v>0</v>
      </c>
      <c r="BQ86" s="314">
        <v>1366</v>
      </c>
      <c r="BR86" s="200">
        <v>0</v>
      </c>
      <c r="BS86" s="197">
        <v>0</v>
      </c>
      <c r="BT86" s="314">
        <v>1394</v>
      </c>
      <c r="BU86" s="200">
        <v>0</v>
      </c>
      <c r="BV86" s="197">
        <v>0</v>
      </c>
      <c r="BW86" s="314">
        <v>1422</v>
      </c>
      <c r="BX86" s="200">
        <v>0</v>
      </c>
      <c r="BY86" s="197">
        <v>0</v>
      </c>
      <c r="BZ86" s="314">
        <v>1450</v>
      </c>
      <c r="CA86" s="200">
        <v>0</v>
      </c>
      <c r="CB86" s="197">
        <v>0</v>
      </c>
      <c r="CC86" s="314">
        <v>1465.4</v>
      </c>
      <c r="CD86" s="200">
        <v>0</v>
      </c>
      <c r="CE86" s="197">
        <v>0</v>
      </c>
      <c r="CF86" s="314">
        <v>1480.8</v>
      </c>
      <c r="CG86" s="200">
        <v>0</v>
      </c>
      <c r="CH86" s="197">
        <v>0</v>
      </c>
      <c r="CI86" s="314">
        <v>1496.1999999999998</v>
      </c>
      <c r="CJ86" s="200">
        <v>0</v>
      </c>
      <c r="CK86" s="197">
        <v>0</v>
      </c>
      <c r="CL86" s="314">
        <v>1511.6</v>
      </c>
      <c r="CM86" s="200">
        <v>0</v>
      </c>
      <c r="CN86" s="197">
        <v>0</v>
      </c>
      <c r="CO86" s="314">
        <v>1527</v>
      </c>
      <c r="CP86" s="200">
        <v>0</v>
      </c>
      <c r="CQ86" s="197">
        <v>0</v>
      </c>
    </row>
    <row r="87" spans="1:95" x14ac:dyDescent="0.35">
      <c r="A87" s="9" t="s">
        <v>15</v>
      </c>
      <c r="B87" s="10" t="s">
        <v>383</v>
      </c>
      <c r="C87" s="337">
        <v>25.091999999999999</v>
      </c>
      <c r="D87" s="197">
        <v>0</v>
      </c>
      <c r="E87" s="197">
        <v>0</v>
      </c>
      <c r="F87" s="314">
        <v>25.091999999999999</v>
      </c>
      <c r="G87" s="200">
        <v>0</v>
      </c>
      <c r="H87" s="197">
        <v>0</v>
      </c>
      <c r="I87" s="314">
        <v>25.091999999999999</v>
      </c>
      <c r="J87" s="200">
        <v>0</v>
      </c>
      <c r="K87" s="197">
        <v>0</v>
      </c>
      <c r="L87" s="314">
        <v>25.091999999999999</v>
      </c>
      <c r="M87" s="200">
        <v>0</v>
      </c>
      <c r="N87" s="197">
        <v>0</v>
      </c>
      <c r="O87" s="314">
        <v>25.091999999999999</v>
      </c>
      <c r="P87" s="200">
        <v>0</v>
      </c>
      <c r="Q87" s="197">
        <v>0</v>
      </c>
      <c r="R87" s="314">
        <v>29</v>
      </c>
      <c r="S87" s="200">
        <v>0</v>
      </c>
      <c r="T87" s="197">
        <v>0</v>
      </c>
      <c r="U87" s="314">
        <v>29</v>
      </c>
      <c r="V87" s="200">
        <v>0</v>
      </c>
      <c r="W87" s="197">
        <v>0</v>
      </c>
      <c r="X87" s="314">
        <v>29</v>
      </c>
      <c r="Y87" s="200">
        <v>0</v>
      </c>
      <c r="Z87" s="197">
        <v>0</v>
      </c>
      <c r="AA87" s="314">
        <v>29</v>
      </c>
      <c r="AB87" s="200">
        <v>0</v>
      </c>
      <c r="AC87" s="197">
        <v>0</v>
      </c>
      <c r="AD87" s="314">
        <v>29</v>
      </c>
      <c r="AE87" s="200">
        <v>0</v>
      </c>
      <c r="AF87" s="197">
        <v>0</v>
      </c>
      <c r="AG87" s="314">
        <v>29</v>
      </c>
      <c r="AH87" s="200">
        <v>0</v>
      </c>
      <c r="AI87" s="197">
        <v>0</v>
      </c>
      <c r="AJ87" s="314">
        <v>29</v>
      </c>
      <c r="AK87" s="200">
        <v>0</v>
      </c>
      <c r="AL87" s="197">
        <v>0</v>
      </c>
      <c r="AM87" s="314">
        <v>29</v>
      </c>
      <c r="AN87" s="200">
        <v>0</v>
      </c>
      <c r="AO87" s="197">
        <v>0</v>
      </c>
      <c r="AP87" s="314">
        <v>29</v>
      </c>
      <c r="AQ87" s="200">
        <v>0</v>
      </c>
      <c r="AR87" s="197">
        <v>0</v>
      </c>
      <c r="AS87" s="314">
        <v>29</v>
      </c>
      <c r="AT87" s="200">
        <v>0</v>
      </c>
      <c r="AU87" s="197">
        <v>0</v>
      </c>
      <c r="AV87" s="314">
        <v>29</v>
      </c>
      <c r="AW87" s="200">
        <v>0</v>
      </c>
      <c r="AX87" s="197">
        <v>0</v>
      </c>
      <c r="AY87" s="314">
        <v>29</v>
      </c>
      <c r="AZ87" s="200">
        <v>0</v>
      </c>
      <c r="BA87" s="197">
        <v>0</v>
      </c>
      <c r="BB87" s="314">
        <v>29</v>
      </c>
      <c r="BC87" s="200">
        <v>0</v>
      </c>
      <c r="BD87" s="197">
        <v>0</v>
      </c>
      <c r="BE87" s="314">
        <v>29</v>
      </c>
      <c r="BF87" s="200">
        <v>0</v>
      </c>
      <c r="BG87" s="197">
        <v>0</v>
      </c>
      <c r="BH87" s="314">
        <v>29</v>
      </c>
      <c r="BI87" s="200">
        <v>0</v>
      </c>
      <c r="BJ87" s="197">
        <v>0</v>
      </c>
      <c r="BK87" s="314">
        <v>29</v>
      </c>
      <c r="BL87" s="200">
        <v>0</v>
      </c>
      <c r="BM87" s="197">
        <v>0</v>
      </c>
      <c r="BN87" s="314">
        <v>29</v>
      </c>
      <c r="BO87" s="200">
        <v>0</v>
      </c>
      <c r="BP87" s="197">
        <v>0</v>
      </c>
      <c r="BQ87" s="314">
        <v>29</v>
      </c>
      <c r="BR87" s="200">
        <v>0</v>
      </c>
      <c r="BS87" s="197">
        <v>0</v>
      </c>
      <c r="BT87" s="314">
        <v>29</v>
      </c>
      <c r="BU87" s="200">
        <v>0</v>
      </c>
      <c r="BV87" s="197">
        <v>0</v>
      </c>
      <c r="BW87" s="314">
        <v>29</v>
      </c>
      <c r="BX87" s="200">
        <v>0</v>
      </c>
      <c r="BY87" s="197">
        <v>0</v>
      </c>
      <c r="BZ87" s="314">
        <v>29</v>
      </c>
      <c r="CA87" s="200">
        <v>0</v>
      </c>
      <c r="CB87" s="197">
        <v>0</v>
      </c>
      <c r="CC87" s="314">
        <v>29</v>
      </c>
      <c r="CD87" s="200">
        <v>0</v>
      </c>
      <c r="CE87" s="197">
        <v>0</v>
      </c>
      <c r="CF87" s="314">
        <v>29</v>
      </c>
      <c r="CG87" s="200">
        <v>0</v>
      </c>
      <c r="CH87" s="197">
        <v>0</v>
      </c>
      <c r="CI87" s="314">
        <v>29</v>
      </c>
      <c r="CJ87" s="200">
        <v>0</v>
      </c>
      <c r="CK87" s="197">
        <v>0</v>
      </c>
      <c r="CL87" s="314">
        <v>29</v>
      </c>
      <c r="CM87" s="200">
        <v>0</v>
      </c>
      <c r="CN87" s="197">
        <v>0</v>
      </c>
      <c r="CO87" s="314">
        <v>29</v>
      </c>
      <c r="CP87" s="200">
        <v>0</v>
      </c>
      <c r="CQ87" s="197">
        <v>0</v>
      </c>
    </row>
    <row r="88" spans="1:95" x14ac:dyDescent="0.35">
      <c r="A88" s="9" t="s">
        <v>16</v>
      </c>
      <c r="B88" s="10" t="s">
        <v>384</v>
      </c>
      <c r="C88" s="337">
        <v>114</v>
      </c>
      <c r="D88" s="197">
        <v>0</v>
      </c>
      <c r="E88" s="197">
        <v>0</v>
      </c>
      <c r="F88" s="314">
        <v>114</v>
      </c>
      <c r="G88" s="200">
        <v>0</v>
      </c>
      <c r="H88" s="197">
        <v>0</v>
      </c>
      <c r="I88" s="314">
        <v>114</v>
      </c>
      <c r="J88" s="200">
        <v>0</v>
      </c>
      <c r="K88" s="197">
        <v>0</v>
      </c>
      <c r="L88" s="314">
        <v>114</v>
      </c>
      <c r="M88" s="200">
        <v>0</v>
      </c>
      <c r="N88" s="197">
        <v>0</v>
      </c>
      <c r="O88" s="314">
        <v>114</v>
      </c>
      <c r="P88" s="200">
        <v>0</v>
      </c>
      <c r="Q88" s="197">
        <v>0</v>
      </c>
      <c r="R88" s="314">
        <v>114</v>
      </c>
      <c r="S88" s="200">
        <v>0</v>
      </c>
      <c r="T88" s="197">
        <v>0</v>
      </c>
      <c r="U88" s="314">
        <v>114</v>
      </c>
      <c r="V88" s="200">
        <v>0</v>
      </c>
      <c r="W88" s="197">
        <v>0</v>
      </c>
      <c r="X88" s="314">
        <v>114</v>
      </c>
      <c r="Y88" s="200">
        <v>0</v>
      </c>
      <c r="Z88" s="197">
        <v>0</v>
      </c>
      <c r="AA88" s="314">
        <v>114</v>
      </c>
      <c r="AB88" s="200">
        <v>0</v>
      </c>
      <c r="AC88" s="197">
        <v>0</v>
      </c>
      <c r="AD88" s="314">
        <v>114</v>
      </c>
      <c r="AE88" s="200">
        <v>0</v>
      </c>
      <c r="AF88" s="197">
        <v>0</v>
      </c>
      <c r="AG88" s="314">
        <v>114</v>
      </c>
      <c r="AH88" s="200">
        <v>0</v>
      </c>
      <c r="AI88" s="197">
        <v>0</v>
      </c>
      <c r="AJ88" s="314">
        <v>127.8</v>
      </c>
      <c r="AK88" s="200">
        <v>0</v>
      </c>
      <c r="AL88" s="197">
        <v>0</v>
      </c>
      <c r="AM88" s="314">
        <v>141.6</v>
      </c>
      <c r="AN88" s="200">
        <v>0</v>
      </c>
      <c r="AO88" s="197">
        <v>0</v>
      </c>
      <c r="AP88" s="314">
        <v>155.4</v>
      </c>
      <c r="AQ88" s="200">
        <v>0</v>
      </c>
      <c r="AR88" s="197">
        <v>0</v>
      </c>
      <c r="AS88" s="314">
        <v>169.20000000000002</v>
      </c>
      <c r="AT88" s="200">
        <v>0</v>
      </c>
      <c r="AU88" s="197">
        <v>0</v>
      </c>
      <c r="AV88" s="314">
        <v>183</v>
      </c>
      <c r="AW88" s="200">
        <v>0</v>
      </c>
      <c r="AX88" s="197">
        <v>0</v>
      </c>
      <c r="AY88" s="314">
        <v>185.4</v>
      </c>
      <c r="AZ88" s="200">
        <v>0</v>
      </c>
      <c r="BA88" s="197">
        <v>0</v>
      </c>
      <c r="BB88" s="314">
        <v>187.8</v>
      </c>
      <c r="BC88" s="200">
        <v>0</v>
      </c>
      <c r="BD88" s="197">
        <v>0</v>
      </c>
      <c r="BE88" s="314">
        <v>190.20000000000002</v>
      </c>
      <c r="BF88" s="200">
        <v>0</v>
      </c>
      <c r="BG88" s="197">
        <v>0</v>
      </c>
      <c r="BH88" s="314">
        <v>192.60000000000002</v>
      </c>
      <c r="BI88" s="200">
        <v>0</v>
      </c>
      <c r="BJ88" s="197">
        <v>0</v>
      </c>
      <c r="BK88" s="314">
        <v>195</v>
      </c>
      <c r="BL88" s="200">
        <v>0</v>
      </c>
      <c r="BM88" s="197">
        <v>0</v>
      </c>
      <c r="BN88" s="314">
        <v>199</v>
      </c>
      <c r="BO88" s="200">
        <v>0</v>
      </c>
      <c r="BP88" s="197">
        <v>0</v>
      </c>
      <c r="BQ88" s="314">
        <v>203</v>
      </c>
      <c r="BR88" s="200">
        <v>0</v>
      </c>
      <c r="BS88" s="197">
        <v>0</v>
      </c>
      <c r="BT88" s="314">
        <v>207</v>
      </c>
      <c r="BU88" s="200">
        <v>0</v>
      </c>
      <c r="BV88" s="197">
        <v>0</v>
      </c>
      <c r="BW88" s="314">
        <v>211</v>
      </c>
      <c r="BX88" s="200">
        <v>0</v>
      </c>
      <c r="BY88" s="197">
        <v>0</v>
      </c>
      <c r="BZ88" s="314">
        <v>215</v>
      </c>
      <c r="CA88" s="200">
        <v>0</v>
      </c>
      <c r="CB88" s="197">
        <v>0</v>
      </c>
      <c r="CC88" s="314">
        <v>217.2</v>
      </c>
      <c r="CD88" s="200">
        <v>0</v>
      </c>
      <c r="CE88" s="197">
        <v>0</v>
      </c>
      <c r="CF88" s="314">
        <v>219.39999999999998</v>
      </c>
      <c r="CG88" s="200">
        <v>0</v>
      </c>
      <c r="CH88" s="197">
        <v>0</v>
      </c>
      <c r="CI88" s="314">
        <v>221.59999999999997</v>
      </c>
      <c r="CJ88" s="200">
        <v>0</v>
      </c>
      <c r="CK88" s="197">
        <v>0</v>
      </c>
      <c r="CL88" s="314">
        <v>223.79999999999995</v>
      </c>
      <c r="CM88" s="200">
        <v>0</v>
      </c>
      <c r="CN88" s="197">
        <v>0</v>
      </c>
      <c r="CO88" s="314">
        <v>226</v>
      </c>
      <c r="CP88" s="200">
        <v>0</v>
      </c>
      <c r="CQ88" s="197">
        <v>0</v>
      </c>
    </row>
    <row r="89" spans="1:95" x14ac:dyDescent="0.35">
      <c r="A89" s="9" t="s">
        <v>24</v>
      </c>
      <c r="B89" s="10" t="s">
        <v>385</v>
      </c>
      <c r="C89" s="337">
        <v>0</v>
      </c>
      <c r="D89" s="197">
        <v>0</v>
      </c>
      <c r="E89" s="197">
        <v>0</v>
      </c>
      <c r="F89" s="314">
        <v>0</v>
      </c>
      <c r="G89" s="200">
        <v>0</v>
      </c>
      <c r="H89" s="197">
        <v>0</v>
      </c>
      <c r="I89" s="314">
        <v>0</v>
      </c>
      <c r="J89" s="200">
        <v>0</v>
      </c>
      <c r="K89" s="197">
        <v>0</v>
      </c>
      <c r="L89" s="314">
        <v>0</v>
      </c>
      <c r="M89" s="200">
        <v>0</v>
      </c>
      <c r="N89" s="197">
        <v>0</v>
      </c>
      <c r="O89" s="314">
        <v>0</v>
      </c>
      <c r="P89" s="200">
        <v>0</v>
      </c>
      <c r="Q89" s="197">
        <v>0</v>
      </c>
      <c r="R89" s="314">
        <v>0</v>
      </c>
      <c r="S89" s="200">
        <v>0</v>
      </c>
      <c r="T89" s="197">
        <v>0</v>
      </c>
      <c r="U89" s="314">
        <v>0</v>
      </c>
      <c r="V89" s="200">
        <v>0</v>
      </c>
      <c r="W89" s="197">
        <v>0</v>
      </c>
      <c r="X89" s="314">
        <v>0</v>
      </c>
      <c r="Y89" s="200">
        <v>0</v>
      </c>
      <c r="Z89" s="197">
        <v>0</v>
      </c>
      <c r="AA89" s="314">
        <v>0</v>
      </c>
      <c r="AB89" s="200">
        <v>0</v>
      </c>
      <c r="AC89" s="197">
        <v>0</v>
      </c>
      <c r="AD89" s="314">
        <v>0</v>
      </c>
      <c r="AE89" s="200">
        <v>0</v>
      </c>
      <c r="AF89" s="197">
        <v>0</v>
      </c>
      <c r="AG89" s="314">
        <v>96</v>
      </c>
      <c r="AH89" s="200">
        <v>0</v>
      </c>
      <c r="AI89" s="197">
        <v>0</v>
      </c>
      <c r="AJ89" s="314">
        <v>96</v>
      </c>
      <c r="AK89" s="200">
        <v>0</v>
      </c>
      <c r="AL89" s="197">
        <v>0</v>
      </c>
      <c r="AM89" s="314">
        <v>96</v>
      </c>
      <c r="AN89" s="200">
        <v>0</v>
      </c>
      <c r="AO89" s="197">
        <v>0</v>
      </c>
      <c r="AP89" s="314">
        <v>96</v>
      </c>
      <c r="AQ89" s="200">
        <v>0</v>
      </c>
      <c r="AR89" s="197">
        <v>0</v>
      </c>
      <c r="AS89" s="314">
        <v>96</v>
      </c>
      <c r="AT89" s="200">
        <v>0</v>
      </c>
      <c r="AU89" s="197">
        <v>0</v>
      </c>
      <c r="AV89" s="314">
        <v>96</v>
      </c>
      <c r="AW89" s="200">
        <v>0</v>
      </c>
      <c r="AX89" s="197">
        <v>0</v>
      </c>
      <c r="AY89" s="314">
        <v>96</v>
      </c>
      <c r="AZ89" s="200">
        <v>0</v>
      </c>
      <c r="BA89" s="197">
        <v>0</v>
      </c>
      <c r="BB89" s="314">
        <v>96</v>
      </c>
      <c r="BC89" s="200">
        <v>0</v>
      </c>
      <c r="BD89" s="197">
        <v>0</v>
      </c>
      <c r="BE89" s="314">
        <v>96</v>
      </c>
      <c r="BF89" s="200">
        <v>0</v>
      </c>
      <c r="BG89" s="197">
        <v>0</v>
      </c>
      <c r="BH89" s="314">
        <v>96</v>
      </c>
      <c r="BI89" s="200">
        <v>0</v>
      </c>
      <c r="BJ89" s="197">
        <v>0</v>
      </c>
      <c r="BK89" s="314">
        <v>96</v>
      </c>
      <c r="BL89" s="200">
        <v>0</v>
      </c>
      <c r="BM89" s="197">
        <v>0</v>
      </c>
      <c r="BN89" s="314">
        <v>96</v>
      </c>
      <c r="BO89" s="200">
        <v>0</v>
      </c>
      <c r="BP89" s="197">
        <v>0</v>
      </c>
      <c r="BQ89" s="314">
        <v>96</v>
      </c>
      <c r="BR89" s="200">
        <v>0</v>
      </c>
      <c r="BS89" s="197">
        <v>0</v>
      </c>
      <c r="BT89" s="314">
        <v>96</v>
      </c>
      <c r="BU89" s="200">
        <v>0</v>
      </c>
      <c r="BV89" s="197">
        <v>0</v>
      </c>
      <c r="BW89" s="314">
        <v>96</v>
      </c>
      <c r="BX89" s="200">
        <v>0</v>
      </c>
      <c r="BY89" s="197">
        <v>0</v>
      </c>
      <c r="BZ89" s="314">
        <v>96</v>
      </c>
      <c r="CA89" s="200">
        <v>0</v>
      </c>
      <c r="CB89" s="197">
        <v>0</v>
      </c>
      <c r="CC89" s="314">
        <v>96</v>
      </c>
      <c r="CD89" s="200">
        <v>0</v>
      </c>
      <c r="CE89" s="197">
        <v>0</v>
      </c>
      <c r="CF89" s="314">
        <v>96</v>
      </c>
      <c r="CG89" s="200">
        <v>0</v>
      </c>
      <c r="CH89" s="197">
        <v>0</v>
      </c>
      <c r="CI89" s="314">
        <v>96</v>
      </c>
      <c r="CJ89" s="200">
        <v>0</v>
      </c>
      <c r="CK89" s="197">
        <v>0</v>
      </c>
      <c r="CL89" s="314">
        <v>96</v>
      </c>
      <c r="CM89" s="200">
        <v>0</v>
      </c>
      <c r="CN89" s="197">
        <v>0</v>
      </c>
      <c r="CO89" s="314">
        <v>96</v>
      </c>
      <c r="CP89" s="200">
        <v>0</v>
      </c>
      <c r="CQ89" s="197">
        <v>0</v>
      </c>
    </row>
    <row r="90" spans="1:95" x14ac:dyDescent="0.35">
      <c r="A90" s="9" t="s">
        <v>30</v>
      </c>
      <c r="B90" s="10" t="s">
        <v>386</v>
      </c>
      <c r="C90" s="337">
        <v>2537.9899999999998</v>
      </c>
      <c r="D90" s="197">
        <v>-99782.894156493989</v>
      </c>
      <c r="E90" s="197">
        <v>-253.24798754024016</v>
      </c>
      <c r="F90" s="339">
        <v>2537.9899999999998</v>
      </c>
      <c r="G90" s="200">
        <v>-100780.72309805892</v>
      </c>
      <c r="H90" s="197">
        <v>-255.78046741564253</v>
      </c>
      <c r="I90" s="339">
        <v>2537.9899999999998</v>
      </c>
      <c r="J90" s="200">
        <v>-99782.894156493989</v>
      </c>
      <c r="K90" s="197">
        <v>-253.24798754024016</v>
      </c>
      <c r="L90" s="339">
        <v>2537.9899999999998</v>
      </c>
      <c r="M90" s="200">
        <v>-100780.72309805892</v>
      </c>
      <c r="N90" s="197">
        <v>-255.78046741564253</v>
      </c>
      <c r="O90" s="314">
        <v>2537.9899999999998</v>
      </c>
      <c r="P90" s="200">
        <v>-101788.53032903951</v>
      </c>
      <c r="Q90" s="197">
        <v>-258.33827208979898</v>
      </c>
      <c r="R90" s="339">
        <v>2537.9899999999998</v>
      </c>
      <c r="S90" s="200">
        <v>-102806.41563232991</v>
      </c>
      <c r="T90" s="197">
        <v>-260.92165481069696</v>
      </c>
      <c r="U90" s="339">
        <v>2537.9899999999998</v>
      </c>
      <c r="V90" s="200">
        <v>-103834.4797886532</v>
      </c>
      <c r="W90" s="197">
        <v>-263.53087135880395</v>
      </c>
      <c r="X90" s="339">
        <v>2700</v>
      </c>
      <c r="Y90" s="200">
        <v>-104872.82458653973</v>
      </c>
      <c r="Z90" s="197">
        <v>-283.15662638365728</v>
      </c>
      <c r="AA90" s="339">
        <v>2700</v>
      </c>
      <c r="AB90" s="200">
        <v>-105921.55283240513</v>
      </c>
      <c r="AC90" s="197">
        <v>-285.98819264749386</v>
      </c>
      <c r="AD90" s="314">
        <v>2700</v>
      </c>
      <c r="AE90" s="200">
        <v>-106980.76836072918</v>
      </c>
      <c r="AF90" s="197">
        <v>-288.84807457396874</v>
      </c>
      <c r="AG90" s="339">
        <v>2700</v>
      </c>
      <c r="AH90" s="200">
        <v>-108050.57604433647</v>
      </c>
      <c r="AI90" s="197">
        <v>-291.73655531970849</v>
      </c>
      <c r="AJ90" s="339">
        <v>2700</v>
      </c>
      <c r="AK90" s="200">
        <v>-109131.08180477984</v>
      </c>
      <c r="AL90" s="197">
        <v>-294.65392087290553</v>
      </c>
      <c r="AM90" s="339">
        <v>2700</v>
      </c>
      <c r="AN90" s="200">
        <v>-110222.39262282764</v>
      </c>
      <c r="AO90" s="197">
        <v>-297.60046008163465</v>
      </c>
      <c r="AP90" s="339">
        <v>2700</v>
      </c>
      <c r="AQ90" s="200">
        <v>-111324.61654905592</v>
      </c>
      <c r="AR90" s="197">
        <v>-300.57646468245099</v>
      </c>
      <c r="AS90" s="314">
        <v>2700</v>
      </c>
      <c r="AT90" s="200">
        <v>-112437.86271454649</v>
      </c>
      <c r="AU90" s="197">
        <v>-303.58222932927549</v>
      </c>
      <c r="AV90" s="339">
        <v>2700</v>
      </c>
      <c r="AW90" s="200">
        <v>-113562.24134169194</v>
      </c>
      <c r="AX90" s="197">
        <v>-306.61805162256826</v>
      </c>
      <c r="AY90" s="339">
        <v>2700</v>
      </c>
      <c r="AZ90" s="200">
        <v>-114697.86375510886</v>
      </c>
      <c r="BA90" s="197">
        <v>-309.68423213879396</v>
      </c>
      <c r="BB90" s="339">
        <v>2700</v>
      </c>
      <c r="BC90" s="200">
        <v>-115844.84239265995</v>
      </c>
      <c r="BD90" s="197">
        <v>-312.78107446018191</v>
      </c>
      <c r="BE90" s="339">
        <v>2700</v>
      </c>
      <c r="BF90" s="200">
        <v>-117003.29081658655</v>
      </c>
      <c r="BG90" s="197">
        <v>-315.9088852047837</v>
      </c>
      <c r="BH90" s="314">
        <v>2700</v>
      </c>
      <c r="BI90" s="200">
        <v>-118173.32372475242</v>
      </c>
      <c r="BJ90" s="197">
        <v>-319.06797405683153</v>
      </c>
      <c r="BK90" s="339">
        <v>2700</v>
      </c>
      <c r="BL90" s="200">
        <v>-119355.05696199994</v>
      </c>
      <c r="BM90" s="197">
        <v>-322.25865379739986</v>
      </c>
      <c r="BN90" s="339">
        <v>2700</v>
      </c>
      <c r="BO90" s="200">
        <v>-120548.60753161994</v>
      </c>
      <c r="BP90" s="197">
        <v>-325.4812403353738</v>
      </c>
      <c r="BQ90" s="339">
        <v>2700</v>
      </c>
      <c r="BR90" s="200">
        <v>-121754.09360693615</v>
      </c>
      <c r="BS90" s="197">
        <v>-328.73605273872761</v>
      </c>
      <c r="BT90" s="339">
        <v>2700</v>
      </c>
      <c r="BU90" s="200">
        <v>-122971.63454300551</v>
      </c>
      <c r="BV90" s="197">
        <v>-332.02341326611491</v>
      </c>
      <c r="BW90" s="314">
        <v>2700</v>
      </c>
      <c r="BX90" s="200">
        <v>-124201.35088843557</v>
      </c>
      <c r="BY90" s="197">
        <v>-335.34364739877606</v>
      </c>
      <c r="BZ90" s="339">
        <v>2700</v>
      </c>
      <c r="CA90" s="200">
        <v>-125443.36439731992</v>
      </c>
      <c r="CB90" s="197">
        <v>-338.69708387276381</v>
      </c>
      <c r="CC90" s="339">
        <v>2700</v>
      </c>
      <c r="CD90" s="200">
        <v>-126697.79804129312</v>
      </c>
      <c r="CE90" s="197">
        <v>-342.08405471149143</v>
      </c>
      <c r="CF90" s="339">
        <v>2700</v>
      </c>
      <c r="CG90" s="200">
        <v>-127964.77602170606</v>
      </c>
      <c r="CH90" s="197">
        <v>-345.50489525860638</v>
      </c>
      <c r="CI90" s="339">
        <v>2700</v>
      </c>
      <c r="CJ90" s="200">
        <v>-129244.42378192312</v>
      </c>
      <c r="CK90" s="197">
        <v>-348.95994421119241</v>
      </c>
      <c r="CL90" s="314">
        <v>2700</v>
      </c>
      <c r="CM90" s="200">
        <v>-130536.86801974235</v>
      </c>
      <c r="CN90" s="197">
        <v>-352.44954365330432</v>
      </c>
      <c r="CO90" s="339">
        <v>2700</v>
      </c>
      <c r="CP90" s="200">
        <v>-131842.23669993976</v>
      </c>
      <c r="CQ90" s="197">
        <v>-355.97403908983739</v>
      </c>
    </row>
    <row r="91" spans="1:95" x14ac:dyDescent="0.35">
      <c r="A91" s="9" t="s">
        <v>265</v>
      </c>
      <c r="B91" s="10" t="s">
        <v>266</v>
      </c>
      <c r="C91" s="337">
        <v>0</v>
      </c>
      <c r="D91" s="197">
        <v>371532.05271034996</v>
      </c>
      <c r="E91" s="197">
        <v>0</v>
      </c>
      <c r="F91" s="339">
        <v>0</v>
      </c>
      <c r="G91" s="200">
        <v>375247.37323745346</v>
      </c>
      <c r="H91" s="197">
        <v>0</v>
      </c>
      <c r="I91" s="339">
        <v>0</v>
      </c>
      <c r="J91" s="200">
        <v>371532.05271034996</v>
      </c>
      <c r="K91" s="197">
        <v>0</v>
      </c>
      <c r="L91" s="339">
        <v>0</v>
      </c>
      <c r="M91" s="200">
        <v>375247.37323745346</v>
      </c>
      <c r="N91" s="197">
        <v>0</v>
      </c>
      <c r="O91" s="314">
        <v>0</v>
      </c>
      <c r="P91" s="200">
        <v>378999.84696982801</v>
      </c>
      <c r="Q91" s="197">
        <v>0</v>
      </c>
      <c r="R91" s="339">
        <v>0</v>
      </c>
      <c r="S91" s="200">
        <v>382789.84543952631</v>
      </c>
      <c r="T91" s="197">
        <v>0</v>
      </c>
      <c r="U91" s="339">
        <v>0</v>
      </c>
      <c r="V91" s="200">
        <v>386617.74389392155</v>
      </c>
      <c r="W91" s="197">
        <v>0</v>
      </c>
      <c r="X91" s="339">
        <v>0</v>
      </c>
      <c r="Y91" s="200">
        <v>390483.92133286077</v>
      </c>
      <c r="Z91" s="197">
        <v>0</v>
      </c>
      <c r="AA91" s="339">
        <v>0</v>
      </c>
      <c r="AB91" s="200">
        <v>394388.76054618938</v>
      </c>
      <c r="AC91" s="197">
        <v>0</v>
      </c>
      <c r="AD91" s="314">
        <v>0</v>
      </c>
      <c r="AE91" s="200">
        <v>398332.64815165126</v>
      </c>
      <c r="AF91" s="197">
        <v>0</v>
      </c>
      <c r="AG91" s="339">
        <v>2062</v>
      </c>
      <c r="AH91" s="200">
        <v>300000</v>
      </c>
      <c r="AI91" s="197">
        <v>618.6</v>
      </c>
      <c r="AJ91" s="339">
        <v>2062</v>
      </c>
      <c r="AK91" s="200">
        <v>303000</v>
      </c>
      <c r="AL91" s="197">
        <v>624.78599999999994</v>
      </c>
      <c r="AM91" s="339">
        <v>2062</v>
      </c>
      <c r="AN91" s="200">
        <v>306030</v>
      </c>
      <c r="AO91" s="197">
        <v>631.03386</v>
      </c>
      <c r="AP91" s="339">
        <v>2062</v>
      </c>
      <c r="AQ91" s="200">
        <v>309090.3</v>
      </c>
      <c r="AR91" s="197">
        <v>637.34419860000003</v>
      </c>
      <c r="AS91" s="314">
        <v>2062</v>
      </c>
      <c r="AT91" s="200">
        <v>312181.20299999998</v>
      </c>
      <c r="AU91" s="197">
        <v>643.71764058600002</v>
      </c>
      <c r="AV91" s="339">
        <v>2062</v>
      </c>
      <c r="AW91" s="200">
        <v>315303.01503000001</v>
      </c>
      <c r="AX91" s="197">
        <v>650.15481699186</v>
      </c>
      <c r="AY91" s="339">
        <v>2062</v>
      </c>
      <c r="AZ91" s="200">
        <v>318456.04518030002</v>
      </c>
      <c r="BA91" s="197">
        <v>656.65636516177869</v>
      </c>
      <c r="BB91" s="339">
        <v>2062</v>
      </c>
      <c r="BC91" s="200">
        <v>321640.60563210305</v>
      </c>
      <c r="BD91" s="197">
        <v>663.22292881339649</v>
      </c>
      <c r="BE91" s="339">
        <v>2062</v>
      </c>
      <c r="BF91" s="200">
        <v>324857.0116884241</v>
      </c>
      <c r="BG91" s="197">
        <v>669.85515810153061</v>
      </c>
      <c r="BH91" s="314">
        <v>2062</v>
      </c>
      <c r="BI91" s="200">
        <v>328105.58180530835</v>
      </c>
      <c r="BJ91" s="197">
        <v>676.55370968254579</v>
      </c>
      <c r="BK91" s="339">
        <v>2062</v>
      </c>
      <c r="BL91" s="200">
        <v>331386.63762336143</v>
      </c>
      <c r="BM91" s="197">
        <v>683.31924677937127</v>
      </c>
      <c r="BN91" s="339">
        <v>2062</v>
      </c>
      <c r="BO91" s="200">
        <v>334700.50399959506</v>
      </c>
      <c r="BP91" s="197">
        <v>690.15243924716492</v>
      </c>
      <c r="BQ91" s="339">
        <v>2062</v>
      </c>
      <c r="BR91" s="200">
        <v>338047.50903959101</v>
      </c>
      <c r="BS91" s="197">
        <v>697.05396363963666</v>
      </c>
      <c r="BT91" s="339">
        <v>2062</v>
      </c>
      <c r="BU91" s="200">
        <v>341427.9841299869</v>
      </c>
      <c r="BV91" s="197">
        <v>704.02450327603299</v>
      </c>
      <c r="BW91" s="314">
        <v>2062</v>
      </c>
      <c r="BX91" s="200">
        <v>344842.26397128677</v>
      </c>
      <c r="BY91" s="197">
        <v>711.06474830879336</v>
      </c>
      <c r="BZ91" s="339">
        <v>2062</v>
      </c>
      <c r="CA91" s="200">
        <v>348290.68661099963</v>
      </c>
      <c r="CB91" s="197">
        <v>718.17539579188121</v>
      </c>
      <c r="CC91" s="339">
        <v>2062</v>
      </c>
      <c r="CD91" s="200">
        <v>351773.59347710962</v>
      </c>
      <c r="CE91" s="197">
        <v>725.3571497498001</v>
      </c>
      <c r="CF91" s="339">
        <v>2062</v>
      </c>
      <c r="CG91" s="200">
        <v>355291.3294118807</v>
      </c>
      <c r="CH91" s="197">
        <v>732.61072124729799</v>
      </c>
      <c r="CI91" s="339">
        <v>2062</v>
      </c>
      <c r="CJ91" s="200">
        <v>358844.24270599952</v>
      </c>
      <c r="CK91" s="197">
        <v>739.93682845977105</v>
      </c>
      <c r="CL91" s="314">
        <v>2062</v>
      </c>
      <c r="CM91" s="200">
        <v>362432.68513305951</v>
      </c>
      <c r="CN91" s="197">
        <v>747.33619674436864</v>
      </c>
      <c r="CO91" s="339">
        <v>2062</v>
      </c>
      <c r="CP91" s="200">
        <v>366057.01198439009</v>
      </c>
      <c r="CQ91" s="197">
        <v>754.80955871181243</v>
      </c>
    </row>
    <row r="92" spans="1:95" x14ac:dyDescent="0.35">
      <c r="A92" s="6">
        <v>2</v>
      </c>
      <c r="B92" s="3" t="s">
        <v>387</v>
      </c>
      <c r="C92" s="317">
        <v>23126.827283873023</v>
      </c>
      <c r="D92" s="318">
        <v>610377.26351293293</v>
      </c>
      <c r="E92" s="318">
        <v>14116.08955126665</v>
      </c>
      <c r="F92" s="317">
        <v>23166.555193330307</v>
      </c>
      <c r="G92" s="318">
        <v>618581.61031132424</v>
      </c>
      <c r="H92" s="318">
        <v>14330.405016856432</v>
      </c>
      <c r="I92" s="317">
        <v>23187.00003278648</v>
      </c>
      <c r="J92" s="318">
        <v>627132.88730348635</v>
      </c>
      <c r="K92" s="318">
        <v>14541.330278467418</v>
      </c>
      <c r="L92" s="317">
        <v>23207.207452706178</v>
      </c>
      <c r="M92" s="318">
        <v>635850.45307939954</v>
      </c>
      <c r="N92" s="318">
        <v>14756.313373510842</v>
      </c>
      <c r="O92" s="317">
        <v>23126.125549584282</v>
      </c>
      <c r="P92" s="318">
        <v>643432.45020919072</v>
      </c>
      <c r="Q92" s="318">
        <v>14880.099626214382</v>
      </c>
      <c r="R92" s="317">
        <v>23246.652917571584</v>
      </c>
      <c r="S92" s="318">
        <v>652889.20571598061</v>
      </c>
      <c r="T92" s="318">
        <v>15177.488758908396</v>
      </c>
      <c r="U92" s="317">
        <v>23185.640380685269</v>
      </c>
      <c r="V92" s="318">
        <v>660787.39149077481</v>
      </c>
      <c r="W92" s="318">
        <v>15320.778827196194</v>
      </c>
      <c r="X92" s="317">
        <v>23255.57628793396</v>
      </c>
      <c r="Y92" s="318">
        <v>668273.02349906543</v>
      </c>
      <c r="Z92" s="318">
        <v>15541.0742791508</v>
      </c>
      <c r="AA92" s="317">
        <v>22755.081885678781</v>
      </c>
      <c r="AB92" s="318">
        <v>678193.1321736495</v>
      </c>
      <c r="AC92" s="318">
        <v>15432.340256916366</v>
      </c>
      <c r="AD92" s="317">
        <v>22253.716033491848</v>
      </c>
      <c r="AE92" s="318">
        <v>688402.88908127917</v>
      </c>
      <c r="AF92" s="318">
        <v>15319.522410250174</v>
      </c>
      <c r="AG92" s="317">
        <v>21267.956892717415</v>
      </c>
      <c r="AH92" s="318">
        <v>757354.42989592371</v>
      </c>
      <c r="AI92" s="318">
        <v>16107.381367535079</v>
      </c>
      <c r="AJ92" s="317">
        <v>21260.344930700816</v>
      </c>
      <c r="AK92" s="318">
        <v>766406.78276182269</v>
      </c>
      <c r="AL92" s="318">
        <v>16294.07255874504</v>
      </c>
      <c r="AM92" s="317">
        <v>21251.966214708315</v>
      </c>
      <c r="AN92" s="318">
        <v>775578.55905242916</v>
      </c>
      <c r="AO92" s="318">
        <v>16482.569333834381</v>
      </c>
      <c r="AP92" s="317">
        <v>21242.945160671199</v>
      </c>
      <c r="AQ92" s="318">
        <v>784869.54431935411</v>
      </c>
      <c r="AR92" s="318">
        <v>16672.940688257033</v>
      </c>
      <c r="AS92" s="317">
        <v>21233.275492828856</v>
      </c>
      <c r="AT92" s="318">
        <v>794281.64507662866</v>
      </c>
      <c r="AU92" s="318">
        <v>16865.200988809367</v>
      </c>
      <c r="AV92" s="317">
        <v>21229.117922445588</v>
      </c>
      <c r="AW92" s="318">
        <v>803762.87416496838</v>
      </c>
      <c r="AX92" s="318">
        <v>17063.176837331906</v>
      </c>
      <c r="AY92" s="317">
        <v>21136.669961576492</v>
      </c>
      <c r="AZ92" s="318">
        <v>813971.00154016342</v>
      </c>
      <c r="BA92" s="318">
        <v>17204.636417848305</v>
      </c>
      <c r="BB92" s="317">
        <v>21042.881442316106</v>
      </c>
      <c r="BC92" s="318">
        <v>824346.86932401801</v>
      </c>
      <c r="BD92" s="318">
        <v>17346.63343852976</v>
      </c>
      <c r="BE92" s="317">
        <v>20947.7947274945</v>
      </c>
      <c r="BF92" s="318">
        <v>834893.55417439947</v>
      </c>
      <c r="BG92" s="318">
        <v>17489.178792153631</v>
      </c>
      <c r="BH92" s="317">
        <v>20851.575239717993</v>
      </c>
      <c r="BI92" s="318">
        <v>845611.89835969114</v>
      </c>
      <c r="BJ92" s="318">
        <v>17632.340122247864</v>
      </c>
      <c r="BK92" s="317">
        <v>20885.006582512615</v>
      </c>
      <c r="BL92" s="318">
        <v>855236.95731834846</v>
      </c>
      <c r="BM92" s="318">
        <v>17861.629483201767</v>
      </c>
      <c r="BN92" s="317">
        <v>20793.910235312422</v>
      </c>
      <c r="BO92" s="318">
        <v>866257.68267127243</v>
      </c>
      <c r="BP92" s="318">
        <v>18012.884494116191</v>
      </c>
      <c r="BQ92" s="317">
        <v>20701.995252958979</v>
      </c>
      <c r="BR92" s="318">
        <v>877452.32013201353</v>
      </c>
      <c r="BS92" s="318">
        <v>18165.013766070784</v>
      </c>
      <c r="BT92" s="317">
        <v>20609.310267688259</v>
      </c>
      <c r="BU92" s="318">
        <v>888823.53573944897</v>
      </c>
      <c r="BV92" s="318">
        <v>18318.040021278008</v>
      </c>
      <c r="BW92" s="317">
        <v>20515.635342790494</v>
      </c>
      <c r="BX92" s="318">
        <v>900379.50804167043</v>
      </c>
      <c r="BY92" s="318">
        <v>18471.85765710401</v>
      </c>
      <c r="BZ92" s="317">
        <v>20421.041389801616</v>
      </c>
      <c r="CA92" s="318">
        <v>912122.82254971797</v>
      </c>
      <c r="CB92" s="318">
        <v>18626.497911870465</v>
      </c>
      <c r="CC92" s="317">
        <v>20342.151597261229</v>
      </c>
      <c r="CD92" s="318">
        <v>923838.44433476415</v>
      </c>
      <c r="CE92" s="318">
        <v>18792.861686035751</v>
      </c>
      <c r="CF92" s="317">
        <v>20262.645443711372</v>
      </c>
      <c r="CG92" s="318">
        <v>935732.26792256744</v>
      </c>
      <c r="CH92" s="318">
        <v>18960.411175154917</v>
      </c>
      <c r="CI92" s="317">
        <v>20182.594840667327</v>
      </c>
      <c r="CJ92" s="318">
        <v>947806.14504900202</v>
      </c>
      <c r="CK92" s="318">
        <v>19129.187413018775</v>
      </c>
      <c r="CL92" s="317">
        <v>20104.837331260107</v>
      </c>
      <c r="CM92" s="318">
        <v>959999.33144778362</v>
      </c>
      <c r="CN92" s="318">
        <v>19300.630396876146</v>
      </c>
      <c r="CO92" s="317">
        <v>20029.325078885948</v>
      </c>
      <c r="CP92" s="318">
        <v>972312.58938377269</v>
      </c>
      <c r="CQ92" s="318">
        <v>19474.764931060934</v>
      </c>
    </row>
    <row r="93" spans="1:95" x14ac:dyDescent="0.35">
      <c r="A93" s="9" t="s">
        <v>25</v>
      </c>
      <c r="B93" s="10" t="s">
        <v>388</v>
      </c>
      <c r="C93" s="337">
        <v>4732.7219999999998</v>
      </c>
      <c r="D93" s="197">
        <v>537591.64062614995</v>
      </c>
      <c r="E93" s="197">
        <v>2544.2717846074734</v>
      </c>
      <c r="F93" s="314">
        <v>4732.7219999999998</v>
      </c>
      <c r="G93" s="200">
        <v>542967.55703241145</v>
      </c>
      <c r="H93" s="197">
        <v>2569.7145024535484</v>
      </c>
      <c r="I93" s="314">
        <v>4744</v>
      </c>
      <c r="J93" s="200">
        <v>548397.23260273552</v>
      </c>
      <c r="K93" s="197">
        <v>2601.5964714673773</v>
      </c>
      <c r="L93" s="314">
        <v>4744</v>
      </c>
      <c r="M93" s="200">
        <v>553881.20492876286</v>
      </c>
      <c r="N93" s="197">
        <v>2627.6124361820512</v>
      </c>
      <c r="O93" s="314">
        <v>4744</v>
      </c>
      <c r="P93" s="200">
        <v>559420.01697805047</v>
      </c>
      <c r="Q93" s="197">
        <v>2653.8885605438713</v>
      </c>
      <c r="R93" s="314">
        <v>4243.95</v>
      </c>
      <c r="S93" s="200">
        <v>565014.21714783099</v>
      </c>
      <c r="T93" s="197">
        <v>2397.8920868645373</v>
      </c>
      <c r="U93" s="314">
        <v>4243.95</v>
      </c>
      <c r="V93" s="200">
        <v>570664.35931930935</v>
      </c>
      <c r="W93" s="197">
        <v>2421.871007733183</v>
      </c>
      <c r="X93" s="314">
        <v>4375.95</v>
      </c>
      <c r="Y93" s="200">
        <v>576371.0029125025</v>
      </c>
      <c r="Z93" s="197">
        <v>2522.1706901949656</v>
      </c>
      <c r="AA93" s="314">
        <v>3938.4459999999999</v>
      </c>
      <c r="AB93" s="200">
        <v>582134.71294162748</v>
      </c>
      <c r="AC93" s="197">
        <v>2292.7061316461009</v>
      </c>
      <c r="AD93" s="314">
        <v>3500.942</v>
      </c>
      <c r="AE93" s="200">
        <v>587956.06007104379</v>
      </c>
      <c r="AF93" s="197">
        <v>2058.4000648572401</v>
      </c>
      <c r="AG93" s="314">
        <v>2473.511</v>
      </c>
      <c r="AH93" s="200">
        <v>593835.62067175424</v>
      </c>
      <c r="AI93" s="197">
        <v>1468.8589399234113</v>
      </c>
      <c r="AJ93" s="314">
        <v>2461.7159999999999</v>
      </c>
      <c r="AK93" s="200">
        <v>599773.97687847179</v>
      </c>
      <c r="AL93" s="197">
        <v>1476.473195265364</v>
      </c>
      <c r="AM93" s="314">
        <v>2449.9210000000003</v>
      </c>
      <c r="AN93" s="200">
        <v>605771.71664725651</v>
      </c>
      <c r="AO93" s="197">
        <v>1484.0928498201636</v>
      </c>
      <c r="AP93" s="314">
        <v>2438.1260000000002</v>
      </c>
      <c r="AQ93" s="200">
        <v>611829.43381372909</v>
      </c>
      <c r="AR93" s="197">
        <v>1491.717250146532</v>
      </c>
      <c r="AS93" s="314">
        <v>2426.3310000000001</v>
      </c>
      <c r="AT93" s="200">
        <v>617947.72815186635</v>
      </c>
      <c r="AU93" s="197">
        <v>1499.345729194446</v>
      </c>
      <c r="AV93" s="314">
        <v>2414.5360000000001</v>
      </c>
      <c r="AW93" s="200">
        <v>624127.20543338498</v>
      </c>
      <c r="AX93" s="197">
        <v>1506.9776060983036</v>
      </c>
      <c r="AY93" s="314">
        <v>2395.7359999999999</v>
      </c>
      <c r="AZ93" s="200">
        <v>630368.4774877188</v>
      </c>
      <c r="BA93" s="197">
        <v>1510.1964547825173</v>
      </c>
      <c r="BB93" s="314">
        <v>2376.9360000000001</v>
      </c>
      <c r="BC93" s="200">
        <v>636672.16226259596</v>
      </c>
      <c r="BD93" s="197">
        <v>1513.3289826798059</v>
      </c>
      <c r="BE93" s="314">
        <v>2358.136</v>
      </c>
      <c r="BF93" s="200">
        <v>643038.88388522191</v>
      </c>
      <c r="BG93" s="197">
        <v>1516.3731414895615</v>
      </c>
      <c r="BH93" s="314">
        <v>2339.3360000000002</v>
      </c>
      <c r="BI93" s="200">
        <v>649469.27272407408</v>
      </c>
      <c r="BJ93" s="197">
        <v>1519.3268505772448</v>
      </c>
      <c r="BK93" s="314">
        <v>2435.5360000000001</v>
      </c>
      <c r="BL93" s="200">
        <v>655963.96545131481</v>
      </c>
      <c r="BM93" s="197">
        <v>1597.6238525594335</v>
      </c>
      <c r="BN93" s="314">
        <v>2435.5360000000001</v>
      </c>
      <c r="BO93" s="200">
        <v>662523.60510582791</v>
      </c>
      <c r="BP93" s="197">
        <v>1613.6000910850278</v>
      </c>
      <c r="BQ93" s="314">
        <v>2435.5360000000001</v>
      </c>
      <c r="BR93" s="200">
        <v>669148.84115688619</v>
      </c>
      <c r="BS93" s="197">
        <v>1629.736091995878</v>
      </c>
      <c r="BT93" s="314">
        <v>2435.5360000000001</v>
      </c>
      <c r="BU93" s="200">
        <v>675840.32956845511</v>
      </c>
      <c r="BV93" s="197">
        <v>1646.0334529158367</v>
      </c>
      <c r="BW93" s="314">
        <v>2435.5360000000001</v>
      </c>
      <c r="BX93" s="200">
        <v>682598.73286413972</v>
      </c>
      <c r="BY93" s="197">
        <v>1662.4937874449954</v>
      </c>
      <c r="BZ93" s="314">
        <v>2435.5360000000001</v>
      </c>
      <c r="CA93" s="200">
        <v>689424.72019278107</v>
      </c>
      <c r="CB93" s="197">
        <v>1679.1187253194453</v>
      </c>
      <c r="CC93" s="314">
        <v>2435.5360000000001</v>
      </c>
      <c r="CD93" s="200">
        <v>696318.96739470889</v>
      </c>
      <c r="CE93" s="197">
        <v>1695.9099125726398</v>
      </c>
      <c r="CF93" s="314">
        <v>2435.5360000000001</v>
      </c>
      <c r="CG93" s="200">
        <v>703282.15706865594</v>
      </c>
      <c r="CH93" s="197">
        <v>1712.8690116983662</v>
      </c>
      <c r="CI93" s="314">
        <v>2435.5360000000001</v>
      </c>
      <c r="CJ93" s="200">
        <v>710314.97863934247</v>
      </c>
      <c r="CK93" s="197">
        <v>1729.9977018153495</v>
      </c>
      <c r="CL93" s="314">
        <v>2435.5360000000001</v>
      </c>
      <c r="CM93" s="200">
        <v>717418.12842573586</v>
      </c>
      <c r="CN93" s="197">
        <v>1747.2976788335029</v>
      </c>
      <c r="CO93" s="314">
        <v>2435.5360000000001</v>
      </c>
      <c r="CP93" s="200">
        <v>724592.30970999319</v>
      </c>
      <c r="CQ93" s="197">
        <v>1764.7706556218382</v>
      </c>
    </row>
    <row r="94" spans="1:95" x14ac:dyDescent="0.35">
      <c r="A94" s="58" t="s">
        <v>26</v>
      </c>
      <c r="B94" s="55" t="s">
        <v>117</v>
      </c>
      <c r="C94" s="337">
        <v>933</v>
      </c>
      <c r="D94" s="197">
        <v>537591.64062614995</v>
      </c>
      <c r="E94" s="197">
        <v>501.57300070419791</v>
      </c>
      <c r="F94" s="339">
        <v>933</v>
      </c>
      <c r="G94" s="200">
        <v>542967.55703241145</v>
      </c>
      <c r="H94" s="197">
        <v>506.58873071123986</v>
      </c>
      <c r="I94" s="339">
        <v>933</v>
      </c>
      <c r="J94" s="200">
        <v>548397.23260273552</v>
      </c>
      <c r="K94" s="197">
        <v>511.65461801835221</v>
      </c>
      <c r="L94" s="339">
        <v>933</v>
      </c>
      <c r="M94" s="200">
        <v>553881.20492876286</v>
      </c>
      <c r="N94" s="197">
        <v>516.77116419853576</v>
      </c>
      <c r="O94" s="346">
        <v>933</v>
      </c>
      <c r="P94" s="200">
        <v>559420.01697805047</v>
      </c>
      <c r="Q94" s="197">
        <v>521.93887584052106</v>
      </c>
      <c r="R94" s="339">
        <v>933</v>
      </c>
      <c r="S94" s="200">
        <v>565014.21714783099</v>
      </c>
      <c r="T94" s="197">
        <v>527.15826459892628</v>
      </c>
      <c r="U94" s="339">
        <v>933</v>
      </c>
      <c r="V94" s="200">
        <v>570664.35931930935</v>
      </c>
      <c r="W94" s="197">
        <v>532.42984724491555</v>
      </c>
      <c r="X94" s="339">
        <v>1300</v>
      </c>
      <c r="Y94" s="200">
        <v>576371.0029125025</v>
      </c>
      <c r="Z94" s="197">
        <v>749.28230378625324</v>
      </c>
      <c r="AA94" s="339">
        <v>1300</v>
      </c>
      <c r="AB94" s="200">
        <v>582134.71294162748</v>
      </c>
      <c r="AC94" s="197">
        <v>756.77512682411577</v>
      </c>
      <c r="AD94" s="314">
        <v>1300</v>
      </c>
      <c r="AE94" s="200">
        <v>587956.06007104379</v>
      </c>
      <c r="AF94" s="197">
        <v>764.34287809235695</v>
      </c>
      <c r="AG94" s="339">
        <v>1300</v>
      </c>
      <c r="AH94" s="200">
        <v>593835.62067175424</v>
      </c>
      <c r="AI94" s="197">
        <v>771.98630687328057</v>
      </c>
      <c r="AJ94" s="339">
        <v>1300</v>
      </c>
      <c r="AK94" s="200">
        <v>599773.97687847179</v>
      </c>
      <c r="AL94" s="197">
        <v>779.70616994201339</v>
      </c>
      <c r="AM94" s="339">
        <v>1300</v>
      </c>
      <c r="AN94" s="200">
        <v>605771.71664725651</v>
      </c>
      <c r="AO94" s="197">
        <v>787.50323164143344</v>
      </c>
      <c r="AP94" s="339">
        <v>1300</v>
      </c>
      <c r="AQ94" s="200">
        <v>611829.43381372909</v>
      </c>
      <c r="AR94" s="197">
        <v>795.37826395784782</v>
      </c>
      <c r="AS94" s="314">
        <v>1300</v>
      </c>
      <c r="AT94" s="200">
        <v>617947.72815186635</v>
      </c>
      <c r="AU94" s="197">
        <v>803.33204659742626</v>
      </c>
      <c r="AV94" s="339">
        <v>1300</v>
      </c>
      <c r="AW94" s="200">
        <v>624127.20543338498</v>
      </c>
      <c r="AX94" s="197">
        <v>811.36536706340053</v>
      </c>
      <c r="AY94" s="339">
        <v>1300</v>
      </c>
      <c r="AZ94" s="200">
        <v>630368.4774877188</v>
      </c>
      <c r="BA94" s="197">
        <v>819.47902073403441</v>
      </c>
      <c r="BB94" s="339">
        <v>1300</v>
      </c>
      <c r="BC94" s="200">
        <v>636672.16226259596</v>
      </c>
      <c r="BD94" s="197">
        <v>827.67381094137477</v>
      </c>
      <c r="BE94" s="339">
        <v>1300</v>
      </c>
      <c r="BF94" s="200">
        <v>643038.88388522191</v>
      </c>
      <c r="BG94" s="197">
        <v>835.95054905078848</v>
      </c>
      <c r="BH94" s="314">
        <v>1300</v>
      </c>
      <c r="BI94" s="200">
        <v>649469.27272407408</v>
      </c>
      <c r="BJ94" s="197">
        <v>844.31005454129627</v>
      </c>
      <c r="BK94" s="339">
        <v>1300</v>
      </c>
      <c r="BL94" s="200">
        <v>655963.96545131481</v>
      </c>
      <c r="BM94" s="197">
        <v>852.75315508670928</v>
      </c>
      <c r="BN94" s="339">
        <v>1300</v>
      </c>
      <c r="BO94" s="200">
        <v>662523.60510582791</v>
      </c>
      <c r="BP94" s="197">
        <v>861.28068663757631</v>
      </c>
      <c r="BQ94" s="339">
        <v>1300</v>
      </c>
      <c r="BR94" s="200">
        <v>669148.84115688619</v>
      </c>
      <c r="BS94" s="197">
        <v>869.89349350395207</v>
      </c>
      <c r="BT94" s="339">
        <v>1300</v>
      </c>
      <c r="BU94" s="200">
        <v>675840.32956845511</v>
      </c>
      <c r="BV94" s="197">
        <v>878.59242843899165</v>
      </c>
      <c r="BW94" s="314">
        <v>1300</v>
      </c>
      <c r="BX94" s="200">
        <v>682598.73286413972</v>
      </c>
      <c r="BY94" s="197">
        <v>887.37835272338168</v>
      </c>
      <c r="BZ94" s="339">
        <v>1300</v>
      </c>
      <c r="CA94" s="200">
        <v>689424.72019278107</v>
      </c>
      <c r="CB94" s="197">
        <v>896.25213625061531</v>
      </c>
      <c r="CC94" s="339">
        <v>1300</v>
      </c>
      <c r="CD94" s="200">
        <v>696318.96739470889</v>
      </c>
      <c r="CE94" s="197">
        <v>905.21465761312152</v>
      </c>
      <c r="CF94" s="339">
        <v>1300</v>
      </c>
      <c r="CG94" s="200">
        <v>703282.15706865594</v>
      </c>
      <c r="CH94" s="197">
        <v>914.26680418925275</v>
      </c>
      <c r="CI94" s="339">
        <v>1300</v>
      </c>
      <c r="CJ94" s="200">
        <v>710314.97863934247</v>
      </c>
      <c r="CK94" s="197">
        <v>923.40947223114529</v>
      </c>
      <c r="CL94" s="314">
        <v>1300</v>
      </c>
      <c r="CM94" s="200">
        <v>717418.12842573586</v>
      </c>
      <c r="CN94" s="197">
        <v>932.64356695345668</v>
      </c>
      <c r="CO94" s="339">
        <v>1300</v>
      </c>
      <c r="CP94" s="200">
        <v>724592.30970999319</v>
      </c>
      <c r="CQ94" s="197">
        <v>941.97000262299116</v>
      </c>
    </row>
    <row r="95" spans="1:95" x14ac:dyDescent="0.35">
      <c r="A95" s="58" t="s">
        <v>27</v>
      </c>
      <c r="B95" s="55" t="s">
        <v>118</v>
      </c>
      <c r="C95" s="337">
        <v>3726</v>
      </c>
      <c r="D95" s="197">
        <v>537591.64062614995</v>
      </c>
      <c r="E95" s="197">
        <v>2003.0664529730345</v>
      </c>
      <c r="F95" s="347">
        <v>3726</v>
      </c>
      <c r="G95" s="200">
        <v>542967.55703241145</v>
      </c>
      <c r="H95" s="197">
        <v>2023.0971175027653</v>
      </c>
      <c r="I95" s="347">
        <v>3726</v>
      </c>
      <c r="J95" s="200">
        <v>548397.23260273552</v>
      </c>
      <c r="K95" s="197">
        <v>2043.3280886777925</v>
      </c>
      <c r="L95" s="347">
        <v>3726</v>
      </c>
      <c r="M95" s="200">
        <v>553881.20492876286</v>
      </c>
      <c r="N95" s="197">
        <v>2063.7613695645705</v>
      </c>
      <c r="O95" s="346">
        <v>3726</v>
      </c>
      <c r="P95" s="200">
        <v>559420.01697805047</v>
      </c>
      <c r="Q95" s="197">
        <v>2084.398983260216</v>
      </c>
      <c r="R95" s="347">
        <v>2726</v>
      </c>
      <c r="S95" s="200">
        <v>565014.21714783099</v>
      </c>
      <c r="T95" s="197">
        <v>1540.2287559449874</v>
      </c>
      <c r="U95" s="347">
        <v>2726</v>
      </c>
      <c r="V95" s="200">
        <v>570664.35931930935</v>
      </c>
      <c r="W95" s="197">
        <v>1555.6310435044372</v>
      </c>
      <c r="X95" s="347">
        <v>2491</v>
      </c>
      <c r="Y95" s="200">
        <v>576371.0029125025</v>
      </c>
      <c r="Z95" s="197">
        <v>1435.7401682550437</v>
      </c>
      <c r="AA95" s="347">
        <v>2053.4960000000001</v>
      </c>
      <c r="AB95" s="200">
        <v>582134.71294162748</v>
      </c>
      <c r="AC95" s="197">
        <v>1195.4113044867804</v>
      </c>
      <c r="AD95" s="314">
        <v>1615.9920000000002</v>
      </c>
      <c r="AE95" s="200">
        <v>587956.06007104379</v>
      </c>
      <c r="AF95" s="197">
        <v>950.13228942632622</v>
      </c>
      <c r="AG95" s="347">
        <v>538.48</v>
      </c>
      <c r="AH95" s="200">
        <v>593835.62067175424</v>
      </c>
      <c r="AI95" s="197">
        <v>319.76860501932623</v>
      </c>
      <c r="AJ95" s="347">
        <v>526.68500000000006</v>
      </c>
      <c r="AK95" s="200">
        <v>599773.97687847179</v>
      </c>
      <c r="AL95" s="197">
        <v>315.89195701223798</v>
      </c>
      <c r="AM95" s="347">
        <v>514.8900000000001</v>
      </c>
      <c r="AN95" s="200">
        <v>605771.71664725651</v>
      </c>
      <c r="AO95" s="197">
        <v>311.90579918450595</v>
      </c>
      <c r="AP95" s="347">
        <v>503.09500000000014</v>
      </c>
      <c r="AQ95" s="200">
        <v>611829.43381372909</v>
      </c>
      <c r="AR95" s="197">
        <v>307.80832900451816</v>
      </c>
      <c r="AS95" s="314">
        <v>491.30000000000018</v>
      </c>
      <c r="AT95" s="200">
        <v>617947.72815186635</v>
      </c>
      <c r="AU95" s="197">
        <v>303.59771884101207</v>
      </c>
      <c r="AV95" s="347">
        <v>479.50500000000011</v>
      </c>
      <c r="AW95" s="200">
        <v>624127.20543338498</v>
      </c>
      <c r="AX95" s="197">
        <v>299.27211564133529</v>
      </c>
      <c r="AY95" s="347">
        <v>460.7050000000001</v>
      </c>
      <c r="AZ95" s="200">
        <v>630368.4774877188</v>
      </c>
      <c r="BA95" s="197">
        <v>290.41390942097956</v>
      </c>
      <c r="BB95" s="347">
        <v>441.90500000000009</v>
      </c>
      <c r="BC95" s="200">
        <v>636672.16226259596</v>
      </c>
      <c r="BD95" s="197">
        <v>281.34861186465253</v>
      </c>
      <c r="BE95" s="347">
        <v>423.10500000000008</v>
      </c>
      <c r="BF95" s="200">
        <v>643038.88388522191</v>
      </c>
      <c r="BG95" s="197">
        <v>272.07296696625684</v>
      </c>
      <c r="BH95" s="314">
        <v>404.30500000000006</v>
      </c>
      <c r="BI95" s="200">
        <v>649469.27272407408</v>
      </c>
      <c r="BJ95" s="197">
        <v>262.5836743087068</v>
      </c>
      <c r="BK95" s="347">
        <v>385.50500000000011</v>
      </c>
      <c r="BL95" s="200">
        <v>655963.96545131481</v>
      </c>
      <c r="BM95" s="197">
        <v>252.87738850130918</v>
      </c>
      <c r="BN95" s="347">
        <v>385.50500000000011</v>
      </c>
      <c r="BO95" s="200">
        <v>662523.60510582791</v>
      </c>
      <c r="BP95" s="197">
        <v>255.40616238632225</v>
      </c>
      <c r="BQ95" s="347">
        <v>385.50500000000011</v>
      </c>
      <c r="BR95" s="200">
        <v>669148.84115688619</v>
      </c>
      <c r="BS95" s="197">
        <v>257.96022401018547</v>
      </c>
      <c r="BT95" s="347">
        <v>385.50500000000011</v>
      </c>
      <c r="BU95" s="200">
        <v>675840.32956845511</v>
      </c>
      <c r="BV95" s="197">
        <v>260.53982625028738</v>
      </c>
      <c r="BW95" s="314">
        <v>385.50500000000011</v>
      </c>
      <c r="BX95" s="200">
        <v>682598.73286413972</v>
      </c>
      <c r="BY95" s="197">
        <v>263.14522451279026</v>
      </c>
      <c r="BZ95" s="347">
        <v>385.50500000000011</v>
      </c>
      <c r="CA95" s="200">
        <v>689424.72019278107</v>
      </c>
      <c r="CB95" s="197">
        <v>265.77667675791815</v>
      </c>
      <c r="CC95" s="347">
        <v>385.50500000000011</v>
      </c>
      <c r="CD95" s="200">
        <v>696318.96739470889</v>
      </c>
      <c r="CE95" s="197">
        <v>268.43444352549733</v>
      </c>
      <c r="CF95" s="347">
        <v>385.50500000000011</v>
      </c>
      <c r="CG95" s="200">
        <v>703282.15706865594</v>
      </c>
      <c r="CH95" s="197">
        <v>271.11878796075229</v>
      </c>
      <c r="CI95" s="347">
        <v>385.50500000000011</v>
      </c>
      <c r="CJ95" s="200">
        <v>710314.97863934247</v>
      </c>
      <c r="CK95" s="197">
        <v>273.82997584035979</v>
      </c>
      <c r="CL95" s="314">
        <v>385.50500000000011</v>
      </c>
      <c r="CM95" s="200">
        <v>717418.12842573586</v>
      </c>
      <c r="CN95" s="197">
        <v>276.56827559876342</v>
      </c>
      <c r="CO95" s="347">
        <v>385.50500000000011</v>
      </c>
      <c r="CP95" s="200">
        <v>724592.30970999319</v>
      </c>
      <c r="CQ95" s="197">
        <v>279.33395835475102</v>
      </c>
    </row>
    <row r="96" spans="1:95" x14ac:dyDescent="0.35">
      <c r="A96" s="58" t="s">
        <v>28</v>
      </c>
      <c r="B96" s="55" t="s">
        <v>248</v>
      </c>
      <c r="C96" s="337">
        <v>73.721999999999994</v>
      </c>
      <c r="D96" s="197">
        <v>537591.64062614995</v>
      </c>
      <c r="E96" s="197">
        <v>39.632330930241025</v>
      </c>
      <c r="F96" s="339">
        <v>73.721999999999994</v>
      </c>
      <c r="G96" s="200">
        <v>542967.55703241145</v>
      </c>
      <c r="H96" s="197">
        <v>40.028654239543428</v>
      </c>
      <c r="I96" s="339">
        <v>85</v>
      </c>
      <c r="J96" s="200">
        <v>548397.23260273552</v>
      </c>
      <c r="K96" s="197">
        <v>46.613764771232518</v>
      </c>
      <c r="L96" s="339">
        <v>85</v>
      </c>
      <c r="M96" s="200">
        <v>553881.20492876286</v>
      </c>
      <c r="N96" s="197">
        <v>47.07990241894484</v>
      </c>
      <c r="O96" s="314">
        <v>85</v>
      </c>
      <c r="P96" s="200">
        <v>559420.01697805047</v>
      </c>
      <c r="Q96" s="197">
        <v>47.550701443134294</v>
      </c>
      <c r="R96" s="339">
        <v>584.94999999999993</v>
      </c>
      <c r="S96" s="200">
        <v>565014.21714783099</v>
      </c>
      <c r="T96" s="197">
        <v>330.50506632062371</v>
      </c>
      <c r="U96" s="339">
        <v>584.94999999999993</v>
      </c>
      <c r="V96" s="200">
        <v>570664.35931930935</v>
      </c>
      <c r="W96" s="197">
        <v>333.81011698382997</v>
      </c>
      <c r="X96" s="339">
        <v>584.94999999999993</v>
      </c>
      <c r="Y96" s="200">
        <v>576371.0029125025</v>
      </c>
      <c r="Z96" s="197">
        <v>337.14821815366827</v>
      </c>
      <c r="AA96" s="339">
        <v>584.94999999999993</v>
      </c>
      <c r="AB96" s="200">
        <v>582134.71294162748</v>
      </c>
      <c r="AC96" s="197">
        <v>340.51970033520496</v>
      </c>
      <c r="AD96" s="314">
        <v>584.94999999999993</v>
      </c>
      <c r="AE96" s="200">
        <v>587956.06007104379</v>
      </c>
      <c r="AF96" s="197">
        <v>343.924897338557</v>
      </c>
      <c r="AG96" s="339">
        <v>635.03099999999995</v>
      </c>
      <c r="AH96" s="200">
        <v>593835.62067175424</v>
      </c>
      <c r="AI96" s="197">
        <v>377.10402803080473</v>
      </c>
      <c r="AJ96" s="339">
        <v>635.03099999999995</v>
      </c>
      <c r="AK96" s="200">
        <v>599773.97687847179</v>
      </c>
      <c r="AL96" s="197">
        <v>380.87506831111278</v>
      </c>
      <c r="AM96" s="339">
        <v>635.03099999999995</v>
      </c>
      <c r="AN96" s="200">
        <v>605771.71664725651</v>
      </c>
      <c r="AO96" s="197">
        <v>384.68381899422388</v>
      </c>
      <c r="AP96" s="339">
        <v>635.03099999999995</v>
      </c>
      <c r="AQ96" s="200">
        <v>611829.43381372909</v>
      </c>
      <c r="AR96" s="197">
        <v>388.53065718416622</v>
      </c>
      <c r="AS96" s="314">
        <v>635.03099999999995</v>
      </c>
      <c r="AT96" s="200">
        <v>617947.72815186635</v>
      </c>
      <c r="AU96" s="197">
        <v>392.41596375600778</v>
      </c>
      <c r="AV96" s="339">
        <v>635.03099999999995</v>
      </c>
      <c r="AW96" s="200">
        <v>624127.20543338498</v>
      </c>
      <c r="AX96" s="197">
        <v>396.34012339356786</v>
      </c>
      <c r="AY96" s="339">
        <v>635.03099999999995</v>
      </c>
      <c r="AZ96" s="200">
        <v>630368.4774877188</v>
      </c>
      <c r="BA96" s="197">
        <v>400.30352462750352</v>
      </c>
      <c r="BB96" s="339">
        <v>635.03099999999995</v>
      </c>
      <c r="BC96" s="200">
        <v>636672.16226259596</v>
      </c>
      <c r="BD96" s="197">
        <v>404.3065598737785</v>
      </c>
      <c r="BE96" s="339">
        <v>635.03099999999995</v>
      </c>
      <c r="BF96" s="200">
        <v>643038.88388522191</v>
      </c>
      <c r="BG96" s="197">
        <v>408.34962547251632</v>
      </c>
      <c r="BH96" s="314">
        <v>635.03099999999995</v>
      </c>
      <c r="BI96" s="200">
        <v>649469.27272407408</v>
      </c>
      <c r="BJ96" s="197">
        <v>412.43312172724148</v>
      </c>
      <c r="BK96" s="339">
        <v>750.03099999999995</v>
      </c>
      <c r="BL96" s="200">
        <v>655963.96545131481</v>
      </c>
      <c r="BM96" s="197">
        <v>491.99330897141505</v>
      </c>
      <c r="BN96" s="339">
        <v>750.03099999999995</v>
      </c>
      <c r="BO96" s="200">
        <v>662523.60510582791</v>
      </c>
      <c r="BP96" s="197">
        <v>496.91324206112915</v>
      </c>
      <c r="BQ96" s="339">
        <v>750.03099999999995</v>
      </c>
      <c r="BR96" s="200">
        <v>669148.84115688619</v>
      </c>
      <c r="BS96" s="197">
        <v>501.8823744817405</v>
      </c>
      <c r="BT96" s="339">
        <v>750.03099999999995</v>
      </c>
      <c r="BU96" s="200">
        <v>675840.32956845511</v>
      </c>
      <c r="BV96" s="197">
        <v>506.90119822655794</v>
      </c>
      <c r="BW96" s="314">
        <v>750.03099999999995</v>
      </c>
      <c r="BX96" s="200">
        <v>682598.73286413972</v>
      </c>
      <c r="BY96" s="197">
        <v>511.97021020882357</v>
      </c>
      <c r="BZ96" s="339">
        <v>750.03099999999995</v>
      </c>
      <c r="CA96" s="200">
        <v>689424.72019278107</v>
      </c>
      <c r="CB96" s="197">
        <v>517.0899123109117</v>
      </c>
      <c r="CC96" s="339">
        <v>750.03099999999995</v>
      </c>
      <c r="CD96" s="200">
        <v>696318.96739470889</v>
      </c>
      <c r="CE96" s="197">
        <v>522.26081143402087</v>
      </c>
      <c r="CF96" s="339">
        <v>750.03099999999995</v>
      </c>
      <c r="CG96" s="200">
        <v>703282.15706865594</v>
      </c>
      <c r="CH96" s="197">
        <v>527.4834195483611</v>
      </c>
      <c r="CI96" s="339">
        <v>750.03099999999995</v>
      </c>
      <c r="CJ96" s="200">
        <v>710314.97863934247</v>
      </c>
      <c r="CK96" s="197">
        <v>532.75825374384465</v>
      </c>
      <c r="CL96" s="314">
        <v>750.03099999999995</v>
      </c>
      <c r="CM96" s="200">
        <v>717418.12842573586</v>
      </c>
      <c r="CN96" s="197">
        <v>538.08583628128304</v>
      </c>
      <c r="CO96" s="339">
        <v>750.03099999999995</v>
      </c>
      <c r="CP96" s="200">
        <v>724592.30970999319</v>
      </c>
      <c r="CQ96" s="197">
        <v>543.46669464409592</v>
      </c>
    </row>
    <row r="97" spans="1:95" x14ac:dyDescent="0.35">
      <c r="A97" s="58" t="s">
        <v>271</v>
      </c>
      <c r="B97" s="55" t="s">
        <v>272</v>
      </c>
      <c r="C97" s="337">
        <v>0</v>
      </c>
      <c r="D97" s="197">
        <v>537591.64062614995</v>
      </c>
      <c r="E97" s="197">
        <v>0</v>
      </c>
      <c r="F97" s="339">
        <v>0</v>
      </c>
      <c r="G97" s="200">
        <v>542967.55703241145</v>
      </c>
      <c r="H97" s="197">
        <v>0</v>
      </c>
      <c r="I97" s="339">
        <v>0</v>
      </c>
      <c r="J97" s="200">
        <v>548397.23260273552</v>
      </c>
      <c r="K97" s="197">
        <v>0</v>
      </c>
      <c r="L97" s="339">
        <v>0</v>
      </c>
      <c r="M97" s="200">
        <v>553881.20492876286</v>
      </c>
      <c r="N97" s="197">
        <v>0</v>
      </c>
      <c r="O97" s="314">
        <v>0</v>
      </c>
      <c r="P97" s="200">
        <v>559420.01697805047</v>
      </c>
      <c r="Q97" s="197">
        <v>0</v>
      </c>
      <c r="R97" s="339">
        <v>10</v>
      </c>
      <c r="S97" s="200">
        <v>565014.21714783099</v>
      </c>
      <c r="T97" s="197">
        <v>5.6501421714783095</v>
      </c>
      <c r="U97" s="339">
        <v>10</v>
      </c>
      <c r="V97" s="200">
        <v>570664.35931930935</v>
      </c>
      <c r="W97" s="197">
        <v>5.7066435931930934</v>
      </c>
      <c r="X97" s="339">
        <v>10</v>
      </c>
      <c r="Y97" s="200">
        <v>576371.0029125025</v>
      </c>
      <c r="Z97" s="197">
        <v>5.7637100291250256</v>
      </c>
      <c r="AA97" s="339">
        <v>10</v>
      </c>
      <c r="AB97" s="200">
        <v>582134.71294162748</v>
      </c>
      <c r="AC97" s="197">
        <v>5.8213471294162744</v>
      </c>
      <c r="AD97" s="314">
        <v>10</v>
      </c>
      <c r="AE97" s="200">
        <v>587956.06007104379</v>
      </c>
      <c r="AF97" s="197">
        <v>5.8795606007104375</v>
      </c>
      <c r="AG97" s="339">
        <v>30</v>
      </c>
      <c r="AH97" s="200">
        <v>593835.62067175424</v>
      </c>
      <c r="AI97" s="197">
        <v>17.815068620152626</v>
      </c>
      <c r="AJ97" s="339">
        <v>30</v>
      </c>
      <c r="AK97" s="200">
        <v>599773.97687847179</v>
      </c>
      <c r="AL97" s="197">
        <v>17.993219306354153</v>
      </c>
      <c r="AM97" s="339">
        <v>30</v>
      </c>
      <c r="AN97" s="200">
        <v>605771.71664725651</v>
      </c>
      <c r="AO97" s="197">
        <v>18.173151499417695</v>
      </c>
      <c r="AP97" s="339">
        <v>30</v>
      </c>
      <c r="AQ97" s="200">
        <v>611829.43381372909</v>
      </c>
      <c r="AR97" s="197">
        <v>18.354883014411875</v>
      </c>
      <c r="AS97" s="314">
        <v>30</v>
      </c>
      <c r="AT97" s="200">
        <v>617947.72815186635</v>
      </c>
      <c r="AU97" s="197">
        <v>18.538431844555991</v>
      </c>
      <c r="AV97" s="339">
        <v>50</v>
      </c>
      <c r="AW97" s="200">
        <v>624127.20543338498</v>
      </c>
      <c r="AX97" s="197">
        <v>31.206360271669251</v>
      </c>
      <c r="AY97" s="339">
        <v>50</v>
      </c>
      <c r="AZ97" s="200">
        <v>630368.4774877188</v>
      </c>
      <c r="BA97" s="197">
        <v>31.518423874385942</v>
      </c>
      <c r="BB97" s="339">
        <v>50</v>
      </c>
      <c r="BC97" s="200">
        <v>636672.16226259596</v>
      </c>
      <c r="BD97" s="197">
        <v>31.833608113129799</v>
      </c>
      <c r="BE97" s="339">
        <v>50</v>
      </c>
      <c r="BF97" s="200">
        <v>643038.88388522191</v>
      </c>
      <c r="BG97" s="197">
        <v>32.151944194261098</v>
      </c>
      <c r="BH97" s="314">
        <v>50</v>
      </c>
      <c r="BI97" s="200">
        <v>649469.27272407408</v>
      </c>
      <c r="BJ97" s="197">
        <v>32.473463636203704</v>
      </c>
      <c r="BK97" s="339">
        <v>80</v>
      </c>
      <c r="BL97" s="200">
        <v>655963.96545131481</v>
      </c>
      <c r="BM97" s="197">
        <v>52.477117236105187</v>
      </c>
      <c r="BN97" s="339">
        <v>80</v>
      </c>
      <c r="BO97" s="200">
        <v>662523.60510582791</v>
      </c>
      <c r="BP97" s="197">
        <v>53.001888408466236</v>
      </c>
      <c r="BQ97" s="339">
        <v>80</v>
      </c>
      <c r="BR97" s="200">
        <v>669148.84115688619</v>
      </c>
      <c r="BS97" s="197">
        <v>53.531907292550891</v>
      </c>
      <c r="BT97" s="339">
        <v>80</v>
      </c>
      <c r="BU97" s="200">
        <v>675840.32956845511</v>
      </c>
      <c r="BV97" s="197">
        <v>54.067226365476408</v>
      </c>
      <c r="BW97" s="314">
        <v>80</v>
      </c>
      <c r="BX97" s="200">
        <v>682598.73286413972</v>
      </c>
      <c r="BY97" s="197">
        <v>54.607898629131178</v>
      </c>
      <c r="BZ97" s="339">
        <v>80</v>
      </c>
      <c r="CA97" s="200">
        <v>689424.72019278107</v>
      </c>
      <c r="CB97" s="197">
        <v>55.153977615422484</v>
      </c>
      <c r="CC97" s="339">
        <v>80</v>
      </c>
      <c r="CD97" s="200">
        <v>696318.96739470889</v>
      </c>
      <c r="CE97" s="197">
        <v>55.705517391576706</v>
      </c>
      <c r="CF97" s="339">
        <v>80</v>
      </c>
      <c r="CG97" s="200">
        <v>703282.15706865594</v>
      </c>
      <c r="CH97" s="197">
        <v>56.262572565492476</v>
      </c>
      <c r="CI97" s="339">
        <v>80</v>
      </c>
      <c r="CJ97" s="200">
        <v>710314.97863934247</v>
      </c>
      <c r="CK97" s="197">
        <v>56.825198291147395</v>
      </c>
      <c r="CL97" s="314">
        <v>80</v>
      </c>
      <c r="CM97" s="200">
        <v>717418.12842573586</v>
      </c>
      <c r="CN97" s="197">
        <v>57.393450274058871</v>
      </c>
      <c r="CO97" s="339">
        <v>80</v>
      </c>
      <c r="CP97" s="200">
        <v>724592.30970999319</v>
      </c>
      <c r="CQ97" s="197">
        <v>57.967384776799456</v>
      </c>
    </row>
    <row r="98" spans="1:95" x14ac:dyDescent="0.35">
      <c r="A98" s="9" t="s">
        <v>29</v>
      </c>
      <c r="B98" s="10" t="s">
        <v>141</v>
      </c>
      <c r="C98" s="337">
        <v>295</v>
      </c>
      <c r="D98" s="197">
        <v>579590.00222814595</v>
      </c>
      <c r="E98" s="197">
        <v>170.97905065730308</v>
      </c>
      <c r="F98" s="347">
        <v>293.2</v>
      </c>
      <c r="G98" s="200">
        <v>585385.9022504274</v>
      </c>
      <c r="H98" s="197">
        <v>171.63514653982531</v>
      </c>
      <c r="I98" s="347">
        <v>295</v>
      </c>
      <c r="J98" s="200">
        <v>591239.7612729317</v>
      </c>
      <c r="K98" s="197">
        <v>174.41572957551486</v>
      </c>
      <c r="L98" s="347">
        <v>293.2</v>
      </c>
      <c r="M98" s="200">
        <v>597152.15888566105</v>
      </c>
      <c r="N98" s="197">
        <v>175.0850129852758</v>
      </c>
      <c r="O98" s="314">
        <v>291.39999999999998</v>
      </c>
      <c r="P98" s="200">
        <v>603123.68047451763</v>
      </c>
      <c r="Q98" s="197">
        <v>175.75024049027442</v>
      </c>
      <c r="R98" s="347">
        <v>286</v>
      </c>
      <c r="S98" s="200">
        <v>609154.91727926279</v>
      </c>
      <c r="T98" s="197">
        <v>174.21830634186915</v>
      </c>
      <c r="U98" s="347">
        <v>284.60000000000002</v>
      </c>
      <c r="V98" s="200">
        <v>615246.46645205538</v>
      </c>
      <c r="W98" s="197">
        <v>175.099144352255</v>
      </c>
      <c r="X98" s="347">
        <v>283.20000000000005</v>
      </c>
      <c r="Y98" s="200">
        <v>621398.93111657596</v>
      </c>
      <c r="Z98" s="197">
        <v>175.98017729221434</v>
      </c>
      <c r="AA98" s="347">
        <v>281.80000000000007</v>
      </c>
      <c r="AB98" s="200">
        <v>627612.92042774172</v>
      </c>
      <c r="AC98" s="197">
        <v>176.86132097653766</v>
      </c>
      <c r="AD98" s="314">
        <v>280.40000000000009</v>
      </c>
      <c r="AE98" s="200">
        <v>633889.04963201913</v>
      </c>
      <c r="AF98" s="197">
        <v>177.74248951681824</v>
      </c>
      <c r="AG98" s="347">
        <v>279</v>
      </c>
      <c r="AH98" s="200">
        <v>640227.94012833934</v>
      </c>
      <c r="AI98" s="197">
        <v>178.62359529580667</v>
      </c>
      <c r="AJ98" s="347">
        <v>277.60000000000002</v>
      </c>
      <c r="AK98" s="200">
        <v>646630.2195296227</v>
      </c>
      <c r="AL98" s="197">
        <v>179.50454894142328</v>
      </c>
      <c r="AM98" s="347">
        <v>276.20000000000005</v>
      </c>
      <c r="AN98" s="200">
        <v>653096.52172491897</v>
      </c>
      <c r="AO98" s="197">
        <v>180.38525930042263</v>
      </c>
      <c r="AP98" s="347">
        <v>274.80000000000007</v>
      </c>
      <c r="AQ98" s="200">
        <v>659627.48694216821</v>
      </c>
      <c r="AR98" s="197">
        <v>181.26563341170788</v>
      </c>
      <c r="AS98" s="314">
        <v>273.40000000000009</v>
      </c>
      <c r="AT98" s="200">
        <v>666223.76181158994</v>
      </c>
      <c r="AU98" s="197">
        <v>182.14557647928876</v>
      </c>
      <c r="AV98" s="347">
        <v>272</v>
      </c>
      <c r="AW98" s="200">
        <v>672885.9994297059</v>
      </c>
      <c r="AX98" s="197">
        <v>183.02499184488002</v>
      </c>
      <c r="AY98" s="347">
        <v>270.60000000000002</v>
      </c>
      <c r="AZ98" s="200">
        <v>679614.85942400293</v>
      </c>
      <c r="BA98" s="197">
        <v>183.90378096013521</v>
      </c>
      <c r="BB98" s="347">
        <v>269.20000000000005</v>
      </c>
      <c r="BC98" s="200">
        <v>686411.00801824301</v>
      </c>
      <c r="BD98" s="197">
        <v>184.78184335851105</v>
      </c>
      <c r="BE98" s="347">
        <v>267.80000000000007</v>
      </c>
      <c r="BF98" s="200">
        <v>693275.11809842545</v>
      </c>
      <c r="BG98" s="197">
        <v>185.65907662675841</v>
      </c>
      <c r="BH98" s="314">
        <v>266.40000000000009</v>
      </c>
      <c r="BI98" s="200">
        <v>700207.86927940976</v>
      </c>
      <c r="BJ98" s="197">
        <v>186.53537637603483</v>
      </c>
      <c r="BK98" s="347">
        <v>265</v>
      </c>
      <c r="BL98" s="200">
        <v>707209.94797220384</v>
      </c>
      <c r="BM98" s="197">
        <v>187.41063621263402</v>
      </c>
      <c r="BN98" s="347">
        <v>265</v>
      </c>
      <c r="BO98" s="200">
        <v>714282.04745192593</v>
      </c>
      <c r="BP98" s="197">
        <v>189.28474257476037</v>
      </c>
      <c r="BQ98" s="347">
        <v>265</v>
      </c>
      <c r="BR98" s="200">
        <v>721424.86792644521</v>
      </c>
      <c r="BS98" s="197">
        <v>191.17759000050799</v>
      </c>
      <c r="BT98" s="347">
        <v>265</v>
      </c>
      <c r="BU98" s="200">
        <v>728639.11660570966</v>
      </c>
      <c r="BV98" s="197">
        <v>193.08936590051306</v>
      </c>
      <c r="BW98" s="314">
        <v>265</v>
      </c>
      <c r="BX98" s="200">
        <v>735925.50777176674</v>
      </c>
      <c r="BY98" s="197">
        <v>195.02025955951819</v>
      </c>
      <c r="BZ98" s="347">
        <v>265</v>
      </c>
      <c r="CA98" s="200">
        <v>743284.76284948445</v>
      </c>
      <c r="CB98" s="197">
        <v>196.97046215511338</v>
      </c>
      <c r="CC98" s="347">
        <v>265</v>
      </c>
      <c r="CD98" s="200">
        <v>750717.61047797929</v>
      </c>
      <c r="CE98" s="197">
        <v>198.94016677666451</v>
      </c>
      <c r="CF98" s="347">
        <v>265</v>
      </c>
      <c r="CG98" s="200">
        <v>758224.78658275912</v>
      </c>
      <c r="CH98" s="197">
        <v>200.92956844443117</v>
      </c>
      <c r="CI98" s="347">
        <v>265</v>
      </c>
      <c r="CJ98" s="200">
        <v>765807.03444858675</v>
      </c>
      <c r="CK98" s="197">
        <v>202.93886412887551</v>
      </c>
      <c r="CL98" s="314">
        <v>265</v>
      </c>
      <c r="CM98" s="200">
        <v>773465.10479307268</v>
      </c>
      <c r="CN98" s="197">
        <v>204.96825277016424</v>
      </c>
      <c r="CO98" s="347">
        <v>265</v>
      </c>
      <c r="CP98" s="200">
        <v>781199.75584100338</v>
      </c>
      <c r="CQ98" s="197">
        <v>207.0179352978659</v>
      </c>
    </row>
    <row r="99" spans="1:95" x14ac:dyDescent="0.35">
      <c r="A99" s="9" t="s">
        <v>48</v>
      </c>
      <c r="B99" s="10" t="s">
        <v>389</v>
      </c>
      <c r="C99" s="337">
        <v>303</v>
      </c>
      <c r="D99" s="197">
        <v>579590.00222814595</v>
      </c>
      <c r="E99" s="197">
        <v>175.61577067512823</v>
      </c>
      <c r="F99" s="314">
        <v>310.2</v>
      </c>
      <c r="G99" s="200">
        <v>585385.9022504274</v>
      </c>
      <c r="H99" s="197">
        <v>181.58670687808257</v>
      </c>
      <c r="I99" s="314">
        <v>303</v>
      </c>
      <c r="J99" s="200">
        <v>591239.7612729317</v>
      </c>
      <c r="K99" s="197">
        <v>179.14564766569831</v>
      </c>
      <c r="L99" s="314">
        <v>310.2</v>
      </c>
      <c r="M99" s="200">
        <v>597152.15888566105</v>
      </c>
      <c r="N99" s="197">
        <v>185.23659968633206</v>
      </c>
      <c r="O99" s="314">
        <v>317.39999999999998</v>
      </c>
      <c r="P99" s="200">
        <v>603123.68047451763</v>
      </c>
      <c r="Q99" s="197">
        <v>191.4314561826119</v>
      </c>
      <c r="R99" s="314">
        <v>339</v>
      </c>
      <c r="S99" s="200">
        <v>609154.91727926279</v>
      </c>
      <c r="T99" s="197">
        <v>206.50351695767009</v>
      </c>
      <c r="U99" s="314">
        <v>344</v>
      </c>
      <c r="V99" s="200">
        <v>615246.46645205538</v>
      </c>
      <c r="W99" s="197">
        <v>211.64478445950704</v>
      </c>
      <c r="X99" s="314">
        <v>349</v>
      </c>
      <c r="Y99" s="200">
        <v>621398.93111657596</v>
      </c>
      <c r="Z99" s="197">
        <v>216.86822695968499</v>
      </c>
      <c r="AA99" s="314">
        <v>354</v>
      </c>
      <c r="AB99" s="200">
        <v>627612.92042774172</v>
      </c>
      <c r="AC99" s="197">
        <v>222.17497383142057</v>
      </c>
      <c r="AD99" s="314">
        <v>359</v>
      </c>
      <c r="AE99" s="200">
        <v>633889.04963201913</v>
      </c>
      <c r="AF99" s="197">
        <v>227.56616881789486</v>
      </c>
      <c r="AG99" s="314">
        <v>460</v>
      </c>
      <c r="AH99" s="200">
        <v>640227.94012833934</v>
      </c>
      <c r="AI99" s="197">
        <v>294.5048524590361</v>
      </c>
      <c r="AJ99" s="314">
        <v>533.79999999999995</v>
      </c>
      <c r="AK99" s="200">
        <v>646630.2195296227</v>
      </c>
      <c r="AL99" s="197">
        <v>345.17121118491258</v>
      </c>
      <c r="AM99" s="314">
        <v>607.6</v>
      </c>
      <c r="AN99" s="200">
        <v>653096.52172491897</v>
      </c>
      <c r="AO99" s="197">
        <v>396.82144660006077</v>
      </c>
      <c r="AP99" s="314">
        <v>681.4</v>
      </c>
      <c r="AQ99" s="200">
        <v>659627.48694216821</v>
      </c>
      <c r="AR99" s="197">
        <v>449.47016960239341</v>
      </c>
      <c r="AS99" s="314">
        <v>755.2</v>
      </c>
      <c r="AT99" s="200">
        <v>666223.76181158994</v>
      </c>
      <c r="AU99" s="197">
        <v>503.13218492011271</v>
      </c>
      <c r="AV99" s="314">
        <v>829</v>
      </c>
      <c r="AW99" s="200">
        <v>672885.9994297059</v>
      </c>
      <c r="AX99" s="197">
        <v>557.82249352722624</v>
      </c>
      <c r="AY99" s="314">
        <v>831.4</v>
      </c>
      <c r="AZ99" s="200">
        <v>679614.85942400293</v>
      </c>
      <c r="BA99" s="197">
        <v>565.03179412511599</v>
      </c>
      <c r="BB99" s="314">
        <v>833.8</v>
      </c>
      <c r="BC99" s="200">
        <v>686411.00801824301</v>
      </c>
      <c r="BD99" s="197">
        <v>572.329498485611</v>
      </c>
      <c r="BE99" s="314">
        <v>836.2</v>
      </c>
      <c r="BF99" s="200">
        <v>693275.11809842545</v>
      </c>
      <c r="BG99" s="197">
        <v>579.71665375390342</v>
      </c>
      <c r="BH99" s="314">
        <v>838.6</v>
      </c>
      <c r="BI99" s="200">
        <v>700207.86927940976</v>
      </c>
      <c r="BJ99" s="197">
        <v>587.19431917771306</v>
      </c>
      <c r="BK99" s="314">
        <v>841</v>
      </c>
      <c r="BL99" s="200">
        <v>707209.94797220384</v>
      </c>
      <c r="BM99" s="197">
        <v>594.76356624462346</v>
      </c>
      <c r="BN99" s="314">
        <v>855</v>
      </c>
      <c r="BO99" s="200">
        <v>714282.04745192593</v>
      </c>
      <c r="BP99" s="197">
        <v>610.71115057139673</v>
      </c>
      <c r="BQ99" s="314">
        <v>869</v>
      </c>
      <c r="BR99" s="200">
        <v>721424.86792644521</v>
      </c>
      <c r="BS99" s="197">
        <v>626.91821022808085</v>
      </c>
      <c r="BT99" s="314">
        <v>883</v>
      </c>
      <c r="BU99" s="200">
        <v>728639.11660570966</v>
      </c>
      <c r="BV99" s="197">
        <v>643.38833996284166</v>
      </c>
      <c r="BW99" s="314">
        <v>897</v>
      </c>
      <c r="BX99" s="200">
        <v>735925.50777176674</v>
      </c>
      <c r="BY99" s="197">
        <v>660.12518047127469</v>
      </c>
      <c r="BZ99" s="314">
        <v>911</v>
      </c>
      <c r="CA99" s="200">
        <v>743284.76284948445</v>
      </c>
      <c r="CB99" s="197">
        <v>677.13241895588033</v>
      </c>
      <c r="CC99" s="314">
        <v>924.2</v>
      </c>
      <c r="CD99" s="200">
        <v>750717.61047797929</v>
      </c>
      <c r="CE99" s="197">
        <v>693.8132156037484</v>
      </c>
      <c r="CF99" s="314">
        <v>937.4</v>
      </c>
      <c r="CG99" s="200">
        <v>758224.78658275912</v>
      </c>
      <c r="CH99" s="197">
        <v>710.75991494267828</v>
      </c>
      <c r="CI99" s="314">
        <v>950.59999999999991</v>
      </c>
      <c r="CJ99" s="200">
        <v>765807.03444858675</v>
      </c>
      <c r="CK99" s="197">
        <v>727.97616694682642</v>
      </c>
      <c r="CL99" s="314">
        <v>963.8</v>
      </c>
      <c r="CM99" s="200">
        <v>773465.10479307268</v>
      </c>
      <c r="CN99" s="197">
        <v>745.46566799956349</v>
      </c>
      <c r="CO99" s="314">
        <v>977</v>
      </c>
      <c r="CP99" s="200">
        <v>781199.75584100338</v>
      </c>
      <c r="CQ99" s="197">
        <v>763.23216145666026</v>
      </c>
    </row>
    <row r="100" spans="1:95" x14ac:dyDescent="0.35">
      <c r="A100" s="58" t="s">
        <v>49</v>
      </c>
      <c r="B100" s="56" t="s">
        <v>44</v>
      </c>
      <c r="C100" s="337">
        <v>189</v>
      </c>
      <c r="D100" s="197">
        <v>579590.00222814595</v>
      </c>
      <c r="E100" s="197">
        <v>109.54251042111959</v>
      </c>
      <c r="F100" s="347">
        <v>196.2</v>
      </c>
      <c r="G100" s="200">
        <v>585385.9022504274</v>
      </c>
      <c r="H100" s="197">
        <v>114.85271402153384</v>
      </c>
      <c r="I100" s="347">
        <v>189</v>
      </c>
      <c r="J100" s="200">
        <v>591239.7612729317</v>
      </c>
      <c r="K100" s="197">
        <v>111.74431488058408</v>
      </c>
      <c r="L100" s="347">
        <v>196.2</v>
      </c>
      <c r="M100" s="200">
        <v>597152.15888566105</v>
      </c>
      <c r="N100" s="197">
        <v>117.16125357336669</v>
      </c>
      <c r="O100" s="314">
        <v>203.39999999999998</v>
      </c>
      <c r="P100" s="200">
        <v>603123.68047451763</v>
      </c>
      <c r="Q100" s="197">
        <v>122.67535660851688</v>
      </c>
      <c r="R100" s="347">
        <v>225</v>
      </c>
      <c r="S100" s="200">
        <v>609154.91727926279</v>
      </c>
      <c r="T100" s="197">
        <v>137.05985638783415</v>
      </c>
      <c r="U100" s="347">
        <v>230</v>
      </c>
      <c r="V100" s="200">
        <v>615246.46645205538</v>
      </c>
      <c r="W100" s="197">
        <v>141.50668728397275</v>
      </c>
      <c r="X100" s="347">
        <v>235</v>
      </c>
      <c r="Y100" s="200">
        <v>621398.93111657596</v>
      </c>
      <c r="Z100" s="197">
        <v>146.02874881239538</v>
      </c>
      <c r="AA100" s="347">
        <v>240</v>
      </c>
      <c r="AB100" s="200">
        <v>627612.92042774172</v>
      </c>
      <c r="AC100" s="197">
        <v>150.62710090265801</v>
      </c>
      <c r="AD100" s="314">
        <v>245</v>
      </c>
      <c r="AE100" s="200">
        <v>633889.04963201913</v>
      </c>
      <c r="AF100" s="197">
        <v>155.30281715984469</v>
      </c>
      <c r="AG100" s="347">
        <v>250</v>
      </c>
      <c r="AH100" s="200">
        <v>640227.94012833934</v>
      </c>
      <c r="AI100" s="197">
        <v>160.05698503208481</v>
      </c>
      <c r="AJ100" s="347">
        <v>310</v>
      </c>
      <c r="AK100" s="200">
        <v>646630.2195296227</v>
      </c>
      <c r="AL100" s="197">
        <v>200.45536805418303</v>
      </c>
      <c r="AM100" s="347">
        <v>370</v>
      </c>
      <c r="AN100" s="200">
        <v>653096.52172491897</v>
      </c>
      <c r="AO100" s="197">
        <v>241.64571303822001</v>
      </c>
      <c r="AP100" s="347">
        <v>430</v>
      </c>
      <c r="AQ100" s="200">
        <v>659627.48694216821</v>
      </c>
      <c r="AR100" s="197">
        <v>283.63981938513228</v>
      </c>
      <c r="AS100" s="314">
        <v>490</v>
      </c>
      <c r="AT100" s="200">
        <v>666223.76181158994</v>
      </c>
      <c r="AU100" s="197">
        <v>326.44964328767907</v>
      </c>
      <c r="AV100" s="347">
        <v>550</v>
      </c>
      <c r="AW100" s="200">
        <v>672885.9994297059</v>
      </c>
      <c r="AX100" s="197">
        <v>370.08729968633827</v>
      </c>
      <c r="AY100" s="347">
        <v>550</v>
      </c>
      <c r="AZ100" s="200">
        <v>679614.85942400293</v>
      </c>
      <c r="BA100" s="197">
        <v>373.78817268320159</v>
      </c>
      <c r="BB100" s="347">
        <v>550</v>
      </c>
      <c r="BC100" s="200">
        <v>686411.00801824301</v>
      </c>
      <c r="BD100" s="197">
        <v>377.52605441003362</v>
      </c>
      <c r="BE100" s="347">
        <v>550</v>
      </c>
      <c r="BF100" s="200">
        <v>693275.11809842545</v>
      </c>
      <c r="BG100" s="197">
        <v>381.301314954134</v>
      </c>
      <c r="BH100" s="314">
        <v>550</v>
      </c>
      <c r="BI100" s="200">
        <v>700207.86927940976</v>
      </c>
      <c r="BJ100" s="197">
        <v>385.11432810367535</v>
      </c>
      <c r="BK100" s="347">
        <v>550</v>
      </c>
      <c r="BL100" s="200">
        <v>707209.94797220384</v>
      </c>
      <c r="BM100" s="197">
        <v>388.96547138471209</v>
      </c>
      <c r="BN100" s="347">
        <v>560</v>
      </c>
      <c r="BO100" s="200">
        <v>714282.04745192593</v>
      </c>
      <c r="BP100" s="197">
        <v>399.99794657307854</v>
      </c>
      <c r="BQ100" s="347">
        <v>570</v>
      </c>
      <c r="BR100" s="200">
        <v>721424.86792644521</v>
      </c>
      <c r="BS100" s="197">
        <v>411.21217471807381</v>
      </c>
      <c r="BT100" s="347">
        <v>580</v>
      </c>
      <c r="BU100" s="200">
        <v>728639.11660570966</v>
      </c>
      <c r="BV100" s="197">
        <v>422.61068763131158</v>
      </c>
      <c r="BW100" s="314">
        <v>590</v>
      </c>
      <c r="BX100" s="200">
        <v>735925.50777176674</v>
      </c>
      <c r="BY100" s="197">
        <v>434.19604958534239</v>
      </c>
      <c r="BZ100" s="347">
        <v>600</v>
      </c>
      <c r="CA100" s="200">
        <v>743284.76284948445</v>
      </c>
      <c r="CB100" s="197">
        <v>445.97085770969068</v>
      </c>
      <c r="CC100" s="347">
        <v>611</v>
      </c>
      <c r="CD100" s="200">
        <v>750717.61047797929</v>
      </c>
      <c r="CE100" s="197">
        <v>458.68846000204536</v>
      </c>
      <c r="CF100" s="347">
        <v>622</v>
      </c>
      <c r="CG100" s="200">
        <v>758224.78658275912</v>
      </c>
      <c r="CH100" s="197">
        <v>471.61581725447621</v>
      </c>
      <c r="CI100" s="347">
        <v>633</v>
      </c>
      <c r="CJ100" s="200">
        <v>765807.03444858675</v>
      </c>
      <c r="CK100" s="197">
        <v>484.75585280595539</v>
      </c>
      <c r="CL100" s="314">
        <v>644</v>
      </c>
      <c r="CM100" s="200">
        <v>773465.10479307268</v>
      </c>
      <c r="CN100" s="197">
        <v>498.11152748673879</v>
      </c>
      <c r="CO100" s="347">
        <v>655</v>
      </c>
      <c r="CP100" s="200">
        <v>781199.75584100338</v>
      </c>
      <c r="CQ100" s="197">
        <v>511.68584007585724</v>
      </c>
    </row>
    <row r="101" spans="1:95" x14ac:dyDescent="0.35">
      <c r="A101" s="58" t="s">
        <v>50</v>
      </c>
      <c r="B101" s="56" t="s">
        <v>45</v>
      </c>
      <c r="C101" s="337">
        <v>114</v>
      </c>
      <c r="D101" s="197">
        <v>579590.00222814595</v>
      </c>
      <c r="E101" s="197">
        <v>66.07326025400863</v>
      </c>
      <c r="F101" s="347">
        <v>114</v>
      </c>
      <c r="G101" s="200">
        <v>585385.9022504274</v>
      </c>
      <c r="H101" s="197">
        <v>66.733992856548724</v>
      </c>
      <c r="I101" s="347">
        <v>114</v>
      </c>
      <c r="J101" s="200">
        <v>591239.7612729317</v>
      </c>
      <c r="K101" s="197">
        <v>67.401332785114221</v>
      </c>
      <c r="L101" s="347">
        <v>114</v>
      </c>
      <c r="M101" s="200">
        <v>597152.15888566105</v>
      </c>
      <c r="N101" s="197">
        <v>68.075346112965363</v>
      </c>
      <c r="O101" s="314">
        <v>114</v>
      </c>
      <c r="P101" s="200">
        <v>603123.68047451763</v>
      </c>
      <c r="Q101" s="197">
        <v>68.756099574095018</v>
      </c>
      <c r="R101" s="347">
        <v>114</v>
      </c>
      <c r="S101" s="200">
        <v>609154.91727926279</v>
      </c>
      <c r="T101" s="197">
        <v>69.443660569835956</v>
      </c>
      <c r="U101" s="347">
        <v>114</v>
      </c>
      <c r="V101" s="200">
        <v>615246.46645205538</v>
      </c>
      <c r="W101" s="197">
        <v>70.138097175534313</v>
      </c>
      <c r="X101" s="347">
        <v>114</v>
      </c>
      <c r="Y101" s="200">
        <v>621398.93111657596</v>
      </c>
      <c r="Z101" s="197">
        <v>70.839478147289668</v>
      </c>
      <c r="AA101" s="347">
        <v>114</v>
      </c>
      <c r="AB101" s="200">
        <v>627612.92042774172</v>
      </c>
      <c r="AC101" s="197">
        <v>71.547872928762558</v>
      </c>
      <c r="AD101" s="314">
        <v>114</v>
      </c>
      <c r="AE101" s="200">
        <v>633889.04963201913</v>
      </c>
      <c r="AF101" s="197">
        <v>72.263351658050183</v>
      </c>
      <c r="AG101" s="347">
        <v>114</v>
      </c>
      <c r="AH101" s="200">
        <v>640227.94012833934</v>
      </c>
      <c r="AI101" s="197">
        <v>72.985985174630684</v>
      </c>
      <c r="AJ101" s="347">
        <v>127.8</v>
      </c>
      <c r="AK101" s="200">
        <v>646630.2195296227</v>
      </c>
      <c r="AL101" s="197">
        <v>82.639342055885777</v>
      </c>
      <c r="AM101" s="347">
        <v>141.6</v>
      </c>
      <c r="AN101" s="200">
        <v>653096.52172491897</v>
      </c>
      <c r="AO101" s="197">
        <v>92.478467476248511</v>
      </c>
      <c r="AP101" s="347">
        <v>155.4</v>
      </c>
      <c r="AQ101" s="200">
        <v>659627.48694216821</v>
      </c>
      <c r="AR101" s="197">
        <v>102.50611147081294</v>
      </c>
      <c r="AS101" s="314">
        <v>169.20000000000002</v>
      </c>
      <c r="AT101" s="200">
        <v>666223.76181158994</v>
      </c>
      <c r="AU101" s="197">
        <v>112.72506049852103</v>
      </c>
      <c r="AV101" s="347">
        <v>183</v>
      </c>
      <c r="AW101" s="200">
        <v>672885.9994297059</v>
      </c>
      <c r="AX101" s="197">
        <v>123.13813789563619</v>
      </c>
      <c r="AY101" s="347">
        <v>185.4</v>
      </c>
      <c r="AZ101" s="200">
        <v>679614.85942400293</v>
      </c>
      <c r="BA101" s="197">
        <v>126.00059493721014</v>
      </c>
      <c r="BB101" s="347">
        <v>187.8</v>
      </c>
      <c r="BC101" s="200">
        <v>686411.00801824301</v>
      </c>
      <c r="BD101" s="197">
        <v>128.90798730582603</v>
      </c>
      <c r="BE101" s="347">
        <v>190.20000000000002</v>
      </c>
      <c r="BF101" s="200">
        <v>693275.11809842545</v>
      </c>
      <c r="BG101" s="197">
        <v>131.86092746232055</v>
      </c>
      <c r="BH101" s="314">
        <v>192.60000000000002</v>
      </c>
      <c r="BI101" s="200">
        <v>700207.86927940976</v>
      </c>
      <c r="BJ101" s="197">
        <v>134.86003562321434</v>
      </c>
      <c r="BK101" s="347">
        <v>195</v>
      </c>
      <c r="BL101" s="200">
        <v>707209.94797220384</v>
      </c>
      <c r="BM101" s="197">
        <v>137.90593985457974</v>
      </c>
      <c r="BN101" s="347">
        <v>199</v>
      </c>
      <c r="BO101" s="200">
        <v>714282.04745192593</v>
      </c>
      <c r="BP101" s="197">
        <v>142.14212744293326</v>
      </c>
      <c r="BQ101" s="347">
        <v>203</v>
      </c>
      <c r="BR101" s="200">
        <v>721424.86792644521</v>
      </c>
      <c r="BS101" s="197">
        <v>146.44924818906838</v>
      </c>
      <c r="BT101" s="347">
        <v>207</v>
      </c>
      <c r="BU101" s="200">
        <v>728639.11660570966</v>
      </c>
      <c r="BV101" s="197">
        <v>150.82829713738192</v>
      </c>
      <c r="BW101" s="314">
        <v>211</v>
      </c>
      <c r="BX101" s="200">
        <v>735925.50777176674</v>
      </c>
      <c r="BY101" s="197">
        <v>155.28028213984277</v>
      </c>
      <c r="BZ101" s="347">
        <v>215</v>
      </c>
      <c r="CA101" s="200">
        <v>743284.76284948445</v>
      </c>
      <c r="CB101" s="197">
        <v>159.80622401263918</v>
      </c>
      <c r="CC101" s="347">
        <v>217.2</v>
      </c>
      <c r="CD101" s="200">
        <v>750717.61047797929</v>
      </c>
      <c r="CE101" s="197">
        <v>163.0558649958171</v>
      </c>
      <c r="CF101" s="347">
        <v>219.39999999999998</v>
      </c>
      <c r="CG101" s="200">
        <v>758224.78658275912</v>
      </c>
      <c r="CH101" s="197">
        <v>166.35451817625733</v>
      </c>
      <c r="CI101" s="347">
        <v>221.59999999999997</v>
      </c>
      <c r="CJ101" s="200">
        <v>765807.03444858675</v>
      </c>
      <c r="CK101" s="197">
        <v>169.70283883380682</v>
      </c>
      <c r="CL101" s="314">
        <v>223.79999999999995</v>
      </c>
      <c r="CM101" s="200">
        <v>773465.10479307268</v>
      </c>
      <c r="CN101" s="197">
        <v>173.10149045268963</v>
      </c>
      <c r="CO101" s="347">
        <v>226</v>
      </c>
      <c r="CP101" s="200">
        <v>781199.75584100338</v>
      </c>
      <c r="CQ101" s="197">
        <v>176.55114482006675</v>
      </c>
    </row>
    <row r="102" spans="1:95" x14ac:dyDescent="0.35">
      <c r="A102" s="58" t="s">
        <v>51</v>
      </c>
      <c r="B102" s="56" t="s">
        <v>46</v>
      </c>
      <c r="C102" s="337">
        <v>0</v>
      </c>
      <c r="D102" s="197">
        <v>579590.00222814595</v>
      </c>
      <c r="E102" s="197">
        <v>0</v>
      </c>
      <c r="F102" s="339">
        <v>0</v>
      </c>
      <c r="G102" s="200">
        <v>585385.9022504274</v>
      </c>
      <c r="H102" s="197">
        <v>0</v>
      </c>
      <c r="I102" s="339">
        <v>0</v>
      </c>
      <c r="J102" s="200">
        <v>591239.7612729317</v>
      </c>
      <c r="K102" s="197">
        <v>0</v>
      </c>
      <c r="L102" s="339">
        <v>0</v>
      </c>
      <c r="M102" s="200">
        <v>597152.15888566105</v>
      </c>
      <c r="N102" s="197">
        <v>0</v>
      </c>
      <c r="O102" s="314">
        <v>0</v>
      </c>
      <c r="P102" s="200">
        <v>603123.68047451763</v>
      </c>
      <c r="Q102" s="197">
        <v>0</v>
      </c>
      <c r="R102" s="339">
        <v>0</v>
      </c>
      <c r="S102" s="200">
        <v>609154.91727926279</v>
      </c>
      <c r="T102" s="197">
        <v>0</v>
      </c>
      <c r="U102" s="339">
        <v>0</v>
      </c>
      <c r="V102" s="200">
        <v>615246.46645205538</v>
      </c>
      <c r="W102" s="197">
        <v>0</v>
      </c>
      <c r="X102" s="339">
        <v>0</v>
      </c>
      <c r="Y102" s="200">
        <v>621398.93111657596</v>
      </c>
      <c r="Z102" s="197">
        <v>0</v>
      </c>
      <c r="AA102" s="339">
        <v>0</v>
      </c>
      <c r="AB102" s="200">
        <v>627612.92042774172</v>
      </c>
      <c r="AC102" s="197">
        <v>0</v>
      </c>
      <c r="AD102" s="314">
        <v>0</v>
      </c>
      <c r="AE102" s="200">
        <v>633889.04963201913</v>
      </c>
      <c r="AF102" s="197">
        <v>0</v>
      </c>
      <c r="AG102" s="339">
        <v>96</v>
      </c>
      <c r="AH102" s="200">
        <v>640227.94012833934</v>
      </c>
      <c r="AI102" s="197">
        <v>61.461882252320571</v>
      </c>
      <c r="AJ102" s="339">
        <v>96</v>
      </c>
      <c r="AK102" s="200">
        <v>646630.2195296227</v>
      </c>
      <c r="AL102" s="197">
        <v>62.076501074843776</v>
      </c>
      <c r="AM102" s="339">
        <v>96</v>
      </c>
      <c r="AN102" s="200">
        <v>653096.52172491897</v>
      </c>
      <c r="AO102" s="197">
        <v>62.697266085592226</v>
      </c>
      <c r="AP102" s="339">
        <v>96</v>
      </c>
      <c r="AQ102" s="200">
        <v>659627.48694216821</v>
      </c>
      <c r="AR102" s="197">
        <v>63.324238746448145</v>
      </c>
      <c r="AS102" s="314">
        <v>96</v>
      </c>
      <c r="AT102" s="200">
        <v>666223.76181158994</v>
      </c>
      <c r="AU102" s="197">
        <v>63.957481133912637</v>
      </c>
      <c r="AV102" s="339">
        <v>96</v>
      </c>
      <c r="AW102" s="200">
        <v>672885.9994297059</v>
      </c>
      <c r="AX102" s="197">
        <v>64.597055945251768</v>
      </c>
      <c r="AY102" s="339">
        <v>96</v>
      </c>
      <c r="AZ102" s="200">
        <v>679614.85942400293</v>
      </c>
      <c r="BA102" s="197">
        <v>65.243026504704275</v>
      </c>
      <c r="BB102" s="339">
        <v>96</v>
      </c>
      <c r="BC102" s="200">
        <v>686411.00801824301</v>
      </c>
      <c r="BD102" s="197">
        <v>65.89545676975132</v>
      </c>
      <c r="BE102" s="339">
        <v>96</v>
      </c>
      <c r="BF102" s="200">
        <v>693275.11809842545</v>
      </c>
      <c r="BG102" s="197">
        <v>66.55441133744884</v>
      </c>
      <c r="BH102" s="314">
        <v>96</v>
      </c>
      <c r="BI102" s="200">
        <v>700207.86927940976</v>
      </c>
      <c r="BJ102" s="197">
        <v>67.219955450823335</v>
      </c>
      <c r="BK102" s="339">
        <v>96</v>
      </c>
      <c r="BL102" s="200">
        <v>707209.94797220384</v>
      </c>
      <c r="BM102" s="197">
        <v>67.892155005331574</v>
      </c>
      <c r="BN102" s="339">
        <v>96</v>
      </c>
      <c r="BO102" s="200">
        <v>714282.04745192593</v>
      </c>
      <c r="BP102" s="197">
        <v>68.571076555384892</v>
      </c>
      <c r="BQ102" s="339">
        <v>96</v>
      </c>
      <c r="BR102" s="200">
        <v>721424.86792644521</v>
      </c>
      <c r="BS102" s="197">
        <v>69.256787320938741</v>
      </c>
      <c r="BT102" s="339">
        <v>96</v>
      </c>
      <c r="BU102" s="200">
        <v>728639.11660570966</v>
      </c>
      <c r="BV102" s="197">
        <v>69.949355194148126</v>
      </c>
      <c r="BW102" s="314">
        <v>96</v>
      </c>
      <c r="BX102" s="200">
        <v>735925.50777176674</v>
      </c>
      <c r="BY102" s="197">
        <v>70.648848746089612</v>
      </c>
      <c r="BZ102" s="339">
        <v>96</v>
      </c>
      <c r="CA102" s="200">
        <v>743284.76284948445</v>
      </c>
      <c r="CB102" s="197">
        <v>71.3553372335505</v>
      </c>
      <c r="CC102" s="339">
        <v>96</v>
      </c>
      <c r="CD102" s="200">
        <v>750717.61047797929</v>
      </c>
      <c r="CE102" s="197">
        <v>72.068890605886011</v>
      </c>
      <c r="CF102" s="339">
        <v>96</v>
      </c>
      <c r="CG102" s="200">
        <v>758224.78658275912</v>
      </c>
      <c r="CH102" s="197">
        <v>72.789579511944879</v>
      </c>
      <c r="CI102" s="339">
        <v>96</v>
      </c>
      <c r="CJ102" s="200">
        <v>765807.03444858675</v>
      </c>
      <c r="CK102" s="197">
        <v>73.517475307064331</v>
      </c>
      <c r="CL102" s="314">
        <v>96</v>
      </c>
      <c r="CM102" s="200">
        <v>773465.10479307268</v>
      </c>
      <c r="CN102" s="197">
        <v>74.252650060134982</v>
      </c>
      <c r="CO102" s="339">
        <v>96</v>
      </c>
      <c r="CP102" s="200">
        <v>781199.75584100338</v>
      </c>
      <c r="CQ102" s="197">
        <v>74.995176560736326</v>
      </c>
    </row>
    <row r="103" spans="1:95" x14ac:dyDescent="0.35">
      <c r="A103" s="58" t="s">
        <v>246</v>
      </c>
      <c r="B103" s="56" t="s">
        <v>247</v>
      </c>
      <c r="C103" s="337">
        <v>40</v>
      </c>
      <c r="D103" s="197">
        <v>579590.00222814595</v>
      </c>
      <c r="E103" s="197">
        <v>23.183600089125839</v>
      </c>
      <c r="F103" s="339">
        <v>40</v>
      </c>
      <c r="G103" s="200">
        <v>585385.9022504274</v>
      </c>
      <c r="H103" s="197">
        <v>23.415436090017096</v>
      </c>
      <c r="I103" s="339">
        <v>40</v>
      </c>
      <c r="J103" s="200">
        <v>591239.7612729317</v>
      </c>
      <c r="K103" s="197">
        <v>23.649590450917266</v>
      </c>
      <c r="L103" s="339">
        <v>40</v>
      </c>
      <c r="M103" s="200">
        <v>597152.15888566105</v>
      </c>
      <c r="N103" s="197">
        <v>23.886086355426443</v>
      </c>
      <c r="O103" s="314">
        <v>40</v>
      </c>
      <c r="P103" s="200">
        <v>603123.68047451763</v>
      </c>
      <c r="Q103" s="197">
        <v>24.124947218980708</v>
      </c>
      <c r="R103" s="339">
        <v>60</v>
      </c>
      <c r="S103" s="200">
        <v>609154.91727926279</v>
      </c>
      <c r="T103" s="197">
        <v>36.549295036755773</v>
      </c>
      <c r="U103" s="339">
        <v>60</v>
      </c>
      <c r="V103" s="200">
        <v>615246.46645205538</v>
      </c>
      <c r="W103" s="197">
        <v>36.914787987123326</v>
      </c>
      <c r="X103" s="339">
        <v>60</v>
      </c>
      <c r="Y103" s="200">
        <v>621398.93111657596</v>
      </c>
      <c r="Z103" s="197">
        <v>37.283935866994561</v>
      </c>
      <c r="AA103" s="339">
        <v>60</v>
      </c>
      <c r="AB103" s="200">
        <v>627612.92042774172</v>
      </c>
      <c r="AC103" s="197">
        <v>37.656775225664504</v>
      </c>
      <c r="AD103" s="314">
        <v>60</v>
      </c>
      <c r="AE103" s="200">
        <v>633889.04963201913</v>
      </c>
      <c r="AF103" s="197">
        <v>38.033342977921151</v>
      </c>
      <c r="AG103" s="339">
        <v>85</v>
      </c>
      <c r="AH103" s="200">
        <v>640227.94012833934</v>
      </c>
      <c r="AI103" s="197">
        <v>54.419374910908843</v>
      </c>
      <c r="AJ103" s="339">
        <v>85</v>
      </c>
      <c r="AK103" s="200">
        <v>646630.2195296227</v>
      </c>
      <c r="AL103" s="197">
        <v>54.963568660017927</v>
      </c>
      <c r="AM103" s="339">
        <v>85</v>
      </c>
      <c r="AN103" s="200">
        <v>653096.52172491897</v>
      </c>
      <c r="AO103" s="197">
        <v>55.513204346618117</v>
      </c>
      <c r="AP103" s="339">
        <v>85</v>
      </c>
      <c r="AQ103" s="200">
        <v>659627.48694216821</v>
      </c>
      <c r="AR103" s="197">
        <v>56.068336390084298</v>
      </c>
      <c r="AS103" s="314">
        <v>85</v>
      </c>
      <c r="AT103" s="200">
        <v>666223.76181158994</v>
      </c>
      <c r="AU103" s="197">
        <v>56.629019753985148</v>
      </c>
      <c r="AV103" s="339">
        <v>95</v>
      </c>
      <c r="AW103" s="200">
        <v>672885.9994297059</v>
      </c>
      <c r="AX103" s="197">
        <v>63.924169945822058</v>
      </c>
      <c r="AY103" s="339">
        <v>95</v>
      </c>
      <c r="AZ103" s="200">
        <v>679614.85942400293</v>
      </c>
      <c r="BA103" s="197">
        <v>64.563411645280283</v>
      </c>
      <c r="BB103" s="339">
        <v>95</v>
      </c>
      <c r="BC103" s="200">
        <v>686411.00801824301</v>
      </c>
      <c r="BD103" s="197">
        <v>65.20904576173308</v>
      </c>
      <c r="BE103" s="339">
        <v>95</v>
      </c>
      <c r="BF103" s="200">
        <v>693275.11809842545</v>
      </c>
      <c r="BG103" s="197">
        <v>65.861136219350414</v>
      </c>
      <c r="BH103" s="314">
        <v>95</v>
      </c>
      <c r="BI103" s="200">
        <v>700207.86927940976</v>
      </c>
      <c r="BJ103" s="197">
        <v>66.519747581543925</v>
      </c>
      <c r="BK103" s="339">
        <v>115</v>
      </c>
      <c r="BL103" s="200">
        <v>707209.94797220384</v>
      </c>
      <c r="BM103" s="197">
        <v>81.32914401680344</v>
      </c>
      <c r="BN103" s="339">
        <v>115</v>
      </c>
      <c r="BO103" s="200">
        <v>714282.04745192593</v>
      </c>
      <c r="BP103" s="197">
        <v>82.142435456971484</v>
      </c>
      <c r="BQ103" s="339">
        <v>115</v>
      </c>
      <c r="BR103" s="200">
        <v>721424.86792644521</v>
      </c>
      <c r="BS103" s="197">
        <v>82.963859811541198</v>
      </c>
      <c r="BT103" s="339">
        <v>115</v>
      </c>
      <c r="BU103" s="200">
        <v>728639.11660570966</v>
      </c>
      <c r="BV103" s="197">
        <v>83.793498409656621</v>
      </c>
      <c r="BW103" s="314">
        <v>115</v>
      </c>
      <c r="BX103" s="200">
        <v>735925.50777176674</v>
      </c>
      <c r="BY103" s="197">
        <v>84.63143339375317</v>
      </c>
      <c r="BZ103" s="339">
        <v>125</v>
      </c>
      <c r="CA103" s="200">
        <v>743284.76284948445</v>
      </c>
      <c r="CB103" s="197">
        <v>92.910595356185553</v>
      </c>
      <c r="CC103" s="339">
        <v>125</v>
      </c>
      <c r="CD103" s="200">
        <v>750717.61047797929</v>
      </c>
      <c r="CE103" s="197">
        <v>93.839701309747412</v>
      </c>
      <c r="CF103" s="339">
        <v>125</v>
      </c>
      <c r="CG103" s="200">
        <v>758224.78658275912</v>
      </c>
      <c r="CH103" s="197">
        <v>94.778098322844897</v>
      </c>
      <c r="CI103" s="339">
        <v>125</v>
      </c>
      <c r="CJ103" s="200">
        <v>765807.03444858675</v>
      </c>
      <c r="CK103" s="197">
        <v>95.725879306073338</v>
      </c>
      <c r="CL103" s="314">
        <v>125</v>
      </c>
      <c r="CM103" s="200">
        <v>773465.10479307268</v>
      </c>
      <c r="CN103" s="197">
        <v>96.683138099134084</v>
      </c>
      <c r="CO103" s="339">
        <v>130</v>
      </c>
      <c r="CP103" s="200">
        <v>781199.75584100338</v>
      </c>
      <c r="CQ103" s="197">
        <v>101.55596825933044</v>
      </c>
    </row>
    <row r="104" spans="1:95" x14ac:dyDescent="0.35">
      <c r="A104" s="9" t="s">
        <v>52</v>
      </c>
      <c r="B104" s="10" t="s">
        <v>273</v>
      </c>
      <c r="C104" s="337">
        <v>7268.8167756019366</v>
      </c>
      <c r="D104" s="197">
        <v>378896.87951521971</v>
      </c>
      <c r="E104" s="197">
        <v>2754.1319940434546</v>
      </c>
      <c r="F104" s="314">
        <v>7203.0339837827387</v>
      </c>
      <c r="G104" s="200">
        <v>382685.84831037192</v>
      </c>
      <c r="H104" s="197">
        <v>2756.4991704923355</v>
      </c>
      <c r="I104" s="314">
        <v>7134.8932822961542</v>
      </c>
      <c r="J104" s="200">
        <v>386512.70679347566</v>
      </c>
      <c r="K104" s="197">
        <v>2757.7269152228728</v>
      </c>
      <c r="L104" s="314">
        <v>7065.1140259952981</v>
      </c>
      <c r="M104" s="200">
        <v>390377.83386141044</v>
      </c>
      <c r="N104" s="197">
        <v>2758.0639094519133</v>
      </c>
      <c r="O104" s="314">
        <v>6993.827025473006</v>
      </c>
      <c r="P104" s="200">
        <v>394281.61220002454</v>
      </c>
      <c r="Q104" s="197">
        <v>2757.5373950515991</v>
      </c>
      <c r="R104" s="314">
        <v>6921.0212861378322</v>
      </c>
      <c r="S104" s="200">
        <v>398224.42832202476</v>
      </c>
      <c r="T104" s="197">
        <v>2756.1197450768027</v>
      </c>
      <c r="U104" s="314">
        <v>6846.8279379504347</v>
      </c>
      <c r="V104" s="200">
        <v>402206.67260524502</v>
      </c>
      <c r="W104" s="197">
        <v>2753.839882823675</v>
      </c>
      <c r="X104" s="314">
        <v>6771.2389575154621</v>
      </c>
      <c r="Y104" s="200">
        <v>406228.73933129746</v>
      </c>
      <c r="Z104" s="197">
        <v>2750.6718654224746</v>
      </c>
      <c r="AA104" s="314">
        <v>6694.3853953476619</v>
      </c>
      <c r="AB104" s="200">
        <v>410291.02672461042</v>
      </c>
      <c r="AC104" s="197">
        <v>2746.646257147429</v>
      </c>
      <c r="AD104" s="314">
        <v>6616.3288616379077</v>
      </c>
      <c r="AE104" s="200">
        <v>414393.93699185655</v>
      </c>
      <c r="AF104" s="197">
        <v>2741.766565406981</v>
      </c>
      <c r="AG104" s="314">
        <v>6537.0652418754853</v>
      </c>
      <c r="AH104" s="200">
        <v>418537.8763617751</v>
      </c>
      <c r="AI104" s="197">
        <v>2736.0094039729397</v>
      </c>
      <c r="AJ104" s="314">
        <v>6456.7247100528357</v>
      </c>
      <c r="AK104" s="200">
        <v>422723.25512539287</v>
      </c>
      <c r="AL104" s="197">
        <v>2729.407686882093</v>
      </c>
      <c r="AM104" s="314">
        <v>6375.3054114590695</v>
      </c>
      <c r="AN104" s="200">
        <v>426950.48767664679</v>
      </c>
      <c r="AO104" s="197">
        <v>2721.9397545100151</v>
      </c>
      <c r="AP104" s="314">
        <v>6292.9364655430181</v>
      </c>
      <c r="AQ104" s="200">
        <v>431219.99255341326</v>
      </c>
      <c r="AR104" s="197">
        <v>2713.640015810563</v>
      </c>
      <c r="AS104" s="314">
        <v>6209.6179867392284</v>
      </c>
      <c r="AT104" s="200">
        <v>435532.1924789474</v>
      </c>
      <c r="AU104" s="197">
        <v>2704.4885362212435</v>
      </c>
      <c r="AV104" s="314">
        <v>6124.8567012202384</v>
      </c>
      <c r="AW104" s="200">
        <v>439887.51440373686</v>
      </c>
      <c r="AX104" s="197">
        <v>2694.2479903788417</v>
      </c>
      <c r="AY104" s="314">
        <v>6038.3737245990087</v>
      </c>
      <c r="AZ104" s="200">
        <v>444286.38954777422</v>
      </c>
      <c r="BA104" s="197">
        <v>2682.7672608422395</v>
      </c>
      <c r="BB104" s="314">
        <v>5950.2738519571094</v>
      </c>
      <c r="BC104" s="200">
        <v>448729.25344325195</v>
      </c>
      <c r="BD104" s="197">
        <v>2670.061943371617</v>
      </c>
      <c r="BE104" s="314">
        <v>5860.6032250081162</v>
      </c>
      <c r="BF104" s="200">
        <v>453216.54597768449</v>
      </c>
      <c r="BG104" s="197">
        <v>2656.1223509838569</v>
      </c>
      <c r="BH104" s="314">
        <v>5769.5294508914903</v>
      </c>
      <c r="BI104" s="200">
        <v>457748.71143746132</v>
      </c>
      <c r="BJ104" s="197">
        <v>2640.9946717460634</v>
      </c>
      <c r="BK104" s="314">
        <v>5677.101589088209</v>
      </c>
      <c r="BL104" s="200">
        <v>462326.19855183596</v>
      </c>
      <c r="BM104" s="197">
        <v>2624.6727964757388</v>
      </c>
      <c r="BN104" s="314">
        <v>5583.4861838841443</v>
      </c>
      <c r="BO104" s="200">
        <v>466949.46053735435</v>
      </c>
      <c r="BP104" s="197">
        <v>2607.2058614824723</v>
      </c>
      <c r="BQ104" s="314">
        <v>5488.7902582054694</v>
      </c>
      <c r="BR104" s="200">
        <v>471618.95514272788</v>
      </c>
      <c r="BS104" s="197">
        <v>2588.6175265724469</v>
      </c>
      <c r="BT104" s="314">
        <v>5393.0657561023663</v>
      </c>
      <c r="BU104" s="200">
        <v>476335.14469415514</v>
      </c>
      <c r="BV104" s="197">
        <v>2568.9067572781137</v>
      </c>
      <c r="BW104" s="314">
        <v>5296.098433807646</v>
      </c>
      <c r="BX104" s="200">
        <v>481098.49614109669</v>
      </c>
      <c r="BY104" s="197">
        <v>2547.9449919200761</v>
      </c>
      <c r="BZ104" s="314">
        <v>5197.9617298291905</v>
      </c>
      <c r="CA104" s="200">
        <v>485909.48110250768</v>
      </c>
      <c r="CB104" s="197">
        <v>2525.7388869319952</v>
      </c>
      <c r="CC104" s="314">
        <v>5098.8365996413477</v>
      </c>
      <c r="CD104" s="200">
        <v>490768.57591353275</v>
      </c>
      <c r="CE104" s="197">
        <v>2502.3487768217842</v>
      </c>
      <c r="CF104" s="314">
        <v>4998.848413922381</v>
      </c>
      <c r="CG104" s="200">
        <v>495676.2616726681</v>
      </c>
      <c r="CH104" s="197">
        <v>2477.8104944813917</v>
      </c>
      <c r="CI104" s="314">
        <v>4898.0716298977059</v>
      </c>
      <c r="CJ104" s="200">
        <v>500633.02428939479</v>
      </c>
      <c r="CK104" s="197">
        <v>2452.1364132617737</v>
      </c>
      <c r="CL104" s="314">
        <v>4799.3265058389679</v>
      </c>
      <c r="CM104" s="200">
        <v>505639.35453228874</v>
      </c>
      <c r="CN104" s="197">
        <v>2426.7283566021206</v>
      </c>
      <c r="CO104" s="314">
        <v>4702.5720834812537</v>
      </c>
      <c r="CP104" s="200">
        <v>510695.74807761161</v>
      </c>
      <c r="CQ104" s="197">
        <v>2401.5835680623518</v>
      </c>
    </row>
    <row r="105" spans="1:95" x14ac:dyDescent="0.35">
      <c r="A105" s="9" t="s">
        <v>53</v>
      </c>
      <c r="B105" s="10" t="s">
        <v>390</v>
      </c>
      <c r="C105" s="337">
        <v>7430.6677755508754</v>
      </c>
      <c r="D105" s="197">
        <v>916199.31112514727</v>
      </c>
      <c r="E105" s="197">
        <v>6807.9726971595419</v>
      </c>
      <c r="F105" s="314">
        <v>7544.7602860657871</v>
      </c>
      <c r="G105" s="200">
        <v>925361.30423639878</v>
      </c>
      <c r="H105" s="197">
        <v>6981.6292184648219</v>
      </c>
      <c r="I105" s="314">
        <v>7660.6046042713115</v>
      </c>
      <c r="J105" s="200">
        <v>934614.91727876279</v>
      </c>
      <c r="K105" s="197">
        <v>7159.7153385263418</v>
      </c>
      <c r="L105" s="314">
        <v>7778.2276279030757</v>
      </c>
      <c r="M105" s="200">
        <v>943961.06645155046</v>
      </c>
      <c r="N105" s="197">
        <v>7342.3440467383016</v>
      </c>
      <c r="O105" s="314">
        <v>7801.562310786785</v>
      </c>
      <c r="P105" s="200">
        <v>953400.67711606598</v>
      </c>
      <c r="Q105" s="197">
        <v>7438.0147896673016</v>
      </c>
      <c r="R105" s="314">
        <v>7824.9669977191452</v>
      </c>
      <c r="S105" s="200">
        <v>962934.68388722662</v>
      </c>
      <c r="T105" s="197">
        <v>7534.9321223766665</v>
      </c>
      <c r="U105" s="314">
        <v>7848.4418987123026</v>
      </c>
      <c r="V105" s="200">
        <v>972564.03072609892</v>
      </c>
      <c r="W105" s="197">
        <v>7633.1122879312343</v>
      </c>
      <c r="X105" s="314">
        <v>7871.9872244084399</v>
      </c>
      <c r="Y105" s="200">
        <v>982289.67103335995</v>
      </c>
      <c r="Z105" s="197">
        <v>7732.5717410429779</v>
      </c>
      <c r="AA105" s="314">
        <v>7895.6031860816656</v>
      </c>
      <c r="AB105" s="200">
        <v>992112.56774369359</v>
      </c>
      <c r="AC105" s="197">
        <v>7833.3271508287698</v>
      </c>
      <c r="AD105" s="314">
        <v>7919.2899956399106</v>
      </c>
      <c r="AE105" s="200">
        <v>1002033.6934211305</v>
      </c>
      <c r="AF105" s="197">
        <v>7935.3954036040686</v>
      </c>
      <c r="AG105" s="314">
        <v>7943.0478656268306</v>
      </c>
      <c r="AH105" s="200">
        <v>1012054.0303553418</v>
      </c>
      <c r="AI105" s="197">
        <v>8038.79360571303</v>
      </c>
      <c r="AJ105" s="314">
        <v>7966.877009223711</v>
      </c>
      <c r="AK105" s="200">
        <v>1022174.5706588953</v>
      </c>
      <c r="AL105" s="197">
        <v>8143.5390863954708</v>
      </c>
      <c r="AM105" s="314">
        <v>7990.7776402513819</v>
      </c>
      <c r="AN105" s="200">
        <v>1032396.3163654843</v>
      </c>
      <c r="AO105" s="197">
        <v>8249.6494006912035</v>
      </c>
      <c r="AP105" s="314">
        <v>8014.7499731721364</v>
      </c>
      <c r="AQ105" s="200">
        <v>1042720.2795291392</v>
      </c>
      <c r="AR105" s="197">
        <v>8357.142332382211</v>
      </c>
      <c r="AS105" s="314">
        <v>8038.7942230916524</v>
      </c>
      <c r="AT105" s="200">
        <v>1053147.4823244305</v>
      </c>
      <c r="AU105" s="197">
        <v>8466.0358969731496</v>
      </c>
      <c r="AV105" s="314">
        <v>8062.910605760927</v>
      </c>
      <c r="AW105" s="200">
        <v>1063678.9571476749</v>
      </c>
      <c r="AX105" s="197">
        <v>8576.3483447107101</v>
      </c>
      <c r="AY105" s="314">
        <v>8087.09933757821</v>
      </c>
      <c r="AZ105" s="200">
        <v>1074315.7467191517</v>
      </c>
      <c r="BA105" s="197">
        <v>8688.0981636422912</v>
      </c>
      <c r="BB105" s="314">
        <v>8111.3606355909442</v>
      </c>
      <c r="BC105" s="200">
        <v>1085058.9041863433</v>
      </c>
      <c r="BD105" s="197">
        <v>8801.3040827145524</v>
      </c>
      <c r="BE105" s="314">
        <v>8135.6947174977167</v>
      </c>
      <c r="BF105" s="200">
        <v>1095909.4932282066</v>
      </c>
      <c r="BG105" s="197">
        <v>8915.9850749123216</v>
      </c>
      <c r="BH105" s="314">
        <v>8160.1018016502103</v>
      </c>
      <c r="BI105" s="200">
        <v>1106868.5881604888</v>
      </c>
      <c r="BJ105" s="197">
        <v>9032.1603604384291</v>
      </c>
      <c r="BK105" s="314">
        <v>8184.582107055161</v>
      </c>
      <c r="BL105" s="200">
        <v>1117937.2740420937</v>
      </c>
      <c r="BM105" s="197">
        <v>9149.8494099349427</v>
      </c>
      <c r="BN105" s="314">
        <v>8209.1358533763268</v>
      </c>
      <c r="BO105" s="200">
        <v>1129116.6467825146</v>
      </c>
      <c r="BP105" s="197">
        <v>9269.0719477463954</v>
      </c>
      <c r="BQ105" s="314">
        <v>8233.7632609364555</v>
      </c>
      <c r="BR105" s="200">
        <v>1140407.8132503398</v>
      </c>
      <c r="BS105" s="197">
        <v>9389.8479552255303</v>
      </c>
      <c r="BT105" s="314">
        <v>8258.4645507192654</v>
      </c>
      <c r="BU105" s="200">
        <v>1151811.8913828433</v>
      </c>
      <c r="BV105" s="197">
        <v>9512.1976740821192</v>
      </c>
      <c r="BW105" s="314">
        <v>8283.2399443714239</v>
      </c>
      <c r="BX105" s="200">
        <v>1163330.0102966717</v>
      </c>
      <c r="BY105" s="197">
        <v>9636.14160977541</v>
      </c>
      <c r="BZ105" s="314">
        <v>8308.0896642045391</v>
      </c>
      <c r="CA105" s="200">
        <v>1174963.3103996385</v>
      </c>
      <c r="CB105" s="197">
        <v>9761.7005349507872</v>
      </c>
      <c r="CC105" s="314">
        <v>8333.0139331971532</v>
      </c>
      <c r="CD105" s="200">
        <v>1186712.9435036348</v>
      </c>
      <c r="CE105" s="197">
        <v>9888.8954929211941</v>
      </c>
      <c r="CF105" s="314">
        <v>8358.0129749967455</v>
      </c>
      <c r="CG105" s="200">
        <v>1198580.0729386711</v>
      </c>
      <c r="CH105" s="197">
        <v>10017.747801193958</v>
      </c>
      <c r="CI105" s="314">
        <v>8383.087013921735</v>
      </c>
      <c r="CJ105" s="200">
        <v>1210565.8736680578</v>
      </c>
      <c r="CK105" s="197">
        <v>10148.279055043517</v>
      </c>
      <c r="CL105" s="314">
        <v>8408.2362749634995</v>
      </c>
      <c r="CM105" s="200">
        <v>1222671.5324047385</v>
      </c>
      <c r="CN105" s="197">
        <v>10280.511131130732</v>
      </c>
      <c r="CO105" s="314">
        <v>8433.4609837883891</v>
      </c>
      <c r="CP105" s="200">
        <v>1234898.247728786</v>
      </c>
      <c r="CQ105" s="197">
        <v>10414.466191169366</v>
      </c>
    </row>
    <row r="106" spans="1:95" x14ac:dyDescent="0.35">
      <c r="A106" s="58" t="s">
        <v>54</v>
      </c>
      <c r="B106" s="55" t="s">
        <v>11</v>
      </c>
      <c r="C106" s="337">
        <v>5647.2994635508767</v>
      </c>
      <c r="D106" s="197">
        <v>1126139.5528567452</v>
      </c>
      <c r="E106" s="197">
        <v>6359.6472927313216</v>
      </c>
      <c r="F106" s="314">
        <v>5702.2479740657882</v>
      </c>
      <c r="G106" s="200">
        <v>1137400.9483853127</v>
      </c>
      <c r="H106" s="197">
        <v>6485.7422536306549</v>
      </c>
      <c r="I106" s="314">
        <v>5758.9482922713123</v>
      </c>
      <c r="J106" s="200">
        <v>1148774.9578691658</v>
      </c>
      <c r="K106" s="197">
        <v>6615.7355818246815</v>
      </c>
      <c r="L106" s="314">
        <v>5817.4273159030772</v>
      </c>
      <c r="M106" s="200">
        <v>1160262.7074478574</v>
      </c>
      <c r="N106" s="197">
        <v>6749.7439679308263</v>
      </c>
      <c r="O106" s="314">
        <v>5781.6179987867863</v>
      </c>
      <c r="P106" s="200">
        <v>1171865.334522336</v>
      </c>
      <c r="Q106" s="197">
        <v>6775.2777102286364</v>
      </c>
      <c r="R106" s="314">
        <v>5741.970685719145</v>
      </c>
      <c r="S106" s="200">
        <v>1183583.9878675593</v>
      </c>
      <c r="T106" s="197">
        <v>6796.1045624220897</v>
      </c>
      <c r="U106" s="314">
        <v>5722.845586712303</v>
      </c>
      <c r="V106" s="200">
        <v>1195419.8277462348</v>
      </c>
      <c r="W106" s="197">
        <v>6841.2030854859222</v>
      </c>
      <c r="X106" s="314">
        <v>5462.2309124084395</v>
      </c>
      <c r="Y106" s="200">
        <v>1207374.0260236971</v>
      </c>
      <c r="Z106" s="197">
        <v>6594.9557277856702</v>
      </c>
      <c r="AA106" s="314">
        <v>5443.2468740816648</v>
      </c>
      <c r="AB106" s="200">
        <v>1219447.766283934</v>
      </c>
      <c r="AC106" s="197">
        <v>6637.7552419308922</v>
      </c>
      <c r="AD106" s="314">
        <v>5424.3336836399103</v>
      </c>
      <c r="AE106" s="200">
        <v>1231642.2439467735</v>
      </c>
      <c r="AF106" s="197">
        <v>6680.8385100343266</v>
      </c>
      <c r="AG106" s="314">
        <v>6133.3315536268301</v>
      </c>
      <c r="AH106" s="200">
        <v>1243958.6663862413</v>
      </c>
      <c r="AI106" s="197">
        <v>7629.6109399542856</v>
      </c>
      <c r="AJ106" s="314">
        <v>6131.7606972237108</v>
      </c>
      <c r="AK106" s="200">
        <v>1256398.2530501038</v>
      </c>
      <c r="AL106" s="197">
        <v>7703.933428113156</v>
      </c>
      <c r="AM106" s="314">
        <v>6130.2613282513812</v>
      </c>
      <c r="AN106" s="200">
        <v>1268962.2355806048</v>
      </c>
      <c r="AO106" s="197">
        <v>7779.0701197912003</v>
      </c>
      <c r="AP106" s="314">
        <v>6128.8336611721361</v>
      </c>
      <c r="AQ106" s="200">
        <v>1281651.8579364107</v>
      </c>
      <c r="AR106" s="197">
        <v>7855.0310488244822</v>
      </c>
      <c r="AS106" s="314">
        <v>6127.4779110916515</v>
      </c>
      <c r="AT106" s="200">
        <v>1294468.3765157748</v>
      </c>
      <c r="AU106" s="197">
        <v>7931.8263837070808</v>
      </c>
      <c r="AV106" s="314">
        <v>6123.740605760926</v>
      </c>
      <c r="AW106" s="200">
        <v>1307413.0602809326</v>
      </c>
      <c r="AX106" s="197">
        <v>8006.2584457445037</v>
      </c>
      <c r="AY106" s="314">
        <v>6126.3293375782087</v>
      </c>
      <c r="AZ106" s="200">
        <v>1320487.1908837419</v>
      </c>
      <c r="BA106" s="197">
        <v>8089.7394174073052</v>
      </c>
      <c r="BB106" s="314">
        <v>6128.9906355909434</v>
      </c>
      <c r="BC106" s="200">
        <v>1333692.0627925794</v>
      </c>
      <c r="BD106" s="197">
        <v>8174.1861636176873</v>
      </c>
      <c r="BE106" s="314">
        <v>6131.7247174977156</v>
      </c>
      <c r="BF106" s="200">
        <v>1347028.9834205052</v>
      </c>
      <c r="BG106" s="197">
        <v>8259.610912825332</v>
      </c>
      <c r="BH106" s="314">
        <v>6134.5318016502097</v>
      </c>
      <c r="BI106" s="200">
        <v>1360499.2732547102</v>
      </c>
      <c r="BJ106" s="197">
        <v>8346.0260579030182</v>
      </c>
      <c r="BK106" s="314">
        <v>6137.41210705516</v>
      </c>
      <c r="BL106" s="200">
        <v>1374104.2659872575</v>
      </c>
      <c r="BM106" s="197">
        <v>8433.4441584263386</v>
      </c>
      <c r="BN106" s="314">
        <v>6143.9658533763259</v>
      </c>
      <c r="BO106" s="200">
        <v>1387845.3086471302</v>
      </c>
      <c r="BP106" s="197">
        <v>8526.8741860964965</v>
      </c>
      <c r="BQ106" s="314">
        <v>6150.5932609364545</v>
      </c>
      <c r="BR106" s="200">
        <v>1401723.7617336016</v>
      </c>
      <c r="BS106" s="197">
        <v>8621.4327226131863</v>
      </c>
      <c r="BT106" s="314">
        <v>6157.2945507192644</v>
      </c>
      <c r="BU106" s="200">
        <v>1415740.9993509375</v>
      </c>
      <c r="BV106" s="197">
        <v>8717.1343405333737</v>
      </c>
      <c r="BW106" s="314">
        <v>6164.0699443714229</v>
      </c>
      <c r="BX106" s="200">
        <v>1429898.4093444468</v>
      </c>
      <c r="BY106" s="197">
        <v>8813.9938085446101</v>
      </c>
      <c r="BZ106" s="314">
        <v>6170.9196642045381</v>
      </c>
      <c r="CA106" s="200">
        <v>1444197.3934378913</v>
      </c>
      <c r="CB106" s="197">
        <v>8912.0260941588203</v>
      </c>
      <c r="CC106" s="314">
        <v>6190.4439331971525</v>
      </c>
      <c r="CD106" s="200">
        <v>1458639.3673722702</v>
      </c>
      <c r="CE106" s="197">
        <v>9029.6252224722029</v>
      </c>
      <c r="CF106" s="314">
        <v>6210.0429749967443</v>
      </c>
      <c r="CG106" s="200">
        <v>1473225.7610459928</v>
      </c>
      <c r="CH106" s="197">
        <v>9148.7952879678996</v>
      </c>
      <c r="CI106" s="314">
        <v>6229.7170139217342</v>
      </c>
      <c r="CJ106" s="200">
        <v>1487958.0186564529</v>
      </c>
      <c r="CK106" s="197">
        <v>9269.5573848253789</v>
      </c>
      <c r="CL106" s="314">
        <v>6249.466274963499</v>
      </c>
      <c r="CM106" s="200">
        <v>1502837.5988430174</v>
      </c>
      <c r="CN106" s="197">
        <v>9391.93289071656</v>
      </c>
      <c r="CO106" s="314">
        <v>6268.4909837883888</v>
      </c>
      <c r="CP106" s="200">
        <v>1517865.9748314475</v>
      </c>
      <c r="CQ106" s="197">
        <v>9514.7291778301005</v>
      </c>
    </row>
    <row r="107" spans="1:95" x14ac:dyDescent="0.35">
      <c r="A107" s="58" t="s">
        <v>55</v>
      </c>
      <c r="B107" s="55" t="s">
        <v>40</v>
      </c>
      <c r="C107" s="337">
        <v>244.44000000000003</v>
      </c>
      <c r="D107" s="197">
        <v>253585.36931023892</v>
      </c>
      <c r="E107" s="197">
        <v>61.986407674194808</v>
      </c>
      <c r="F107" s="339">
        <v>244.44000000000003</v>
      </c>
      <c r="G107" s="200">
        <v>256121.22300334132</v>
      </c>
      <c r="H107" s="197">
        <v>62.606271750936763</v>
      </c>
      <c r="I107" s="339">
        <v>244.44000000000003</v>
      </c>
      <c r="J107" s="200">
        <v>258682.43523337474</v>
      </c>
      <c r="K107" s="197">
        <v>63.232334468446126</v>
      </c>
      <c r="L107" s="339">
        <v>244.44000000000003</v>
      </c>
      <c r="M107" s="200">
        <v>261269.2595857085</v>
      </c>
      <c r="N107" s="197">
        <v>63.864657813130592</v>
      </c>
      <c r="O107" s="314">
        <v>244.44000000000003</v>
      </c>
      <c r="P107" s="200">
        <v>263881.95218156558</v>
      </c>
      <c r="Q107" s="197">
        <v>64.503304391261892</v>
      </c>
      <c r="R107" s="339">
        <v>244.44000000000003</v>
      </c>
      <c r="S107" s="200">
        <v>266520.77170338121</v>
      </c>
      <c r="T107" s="197">
        <v>65.148337435174511</v>
      </c>
      <c r="U107" s="339">
        <v>244.44000000000003</v>
      </c>
      <c r="V107" s="200">
        <v>269185.97942041501</v>
      </c>
      <c r="W107" s="197">
        <v>65.799820809526253</v>
      </c>
      <c r="X107" s="339">
        <v>486</v>
      </c>
      <c r="Y107" s="200">
        <v>271877.83921461919</v>
      </c>
      <c r="Z107" s="197">
        <v>132.13262985830494</v>
      </c>
      <c r="AA107" s="339">
        <v>486</v>
      </c>
      <c r="AB107" s="200">
        <v>274596.61760676536</v>
      </c>
      <c r="AC107" s="197">
        <v>133.45395615688795</v>
      </c>
      <c r="AD107" s="314">
        <v>486</v>
      </c>
      <c r="AE107" s="200">
        <v>277342.58378283301</v>
      </c>
      <c r="AF107" s="197">
        <v>134.78849571845683</v>
      </c>
      <c r="AG107" s="339">
        <v>486</v>
      </c>
      <c r="AH107" s="200">
        <v>280116.00962066132</v>
      </c>
      <c r="AI107" s="197">
        <v>136.13638067564142</v>
      </c>
      <c r="AJ107" s="339">
        <v>486</v>
      </c>
      <c r="AK107" s="200">
        <v>282917.16971686797</v>
      </c>
      <c r="AL107" s="197">
        <v>137.49774448239782</v>
      </c>
      <c r="AM107" s="339">
        <v>486</v>
      </c>
      <c r="AN107" s="200">
        <v>285746.34141403664</v>
      </c>
      <c r="AO107" s="197">
        <v>138.87272192722182</v>
      </c>
      <c r="AP107" s="339">
        <v>486</v>
      </c>
      <c r="AQ107" s="200">
        <v>288603.80482817703</v>
      </c>
      <c r="AR107" s="197">
        <v>140.26144914649404</v>
      </c>
      <c r="AS107" s="314">
        <v>486</v>
      </c>
      <c r="AT107" s="200">
        <v>291489.84287645883</v>
      </c>
      <c r="AU107" s="197">
        <v>141.664063637959</v>
      </c>
      <c r="AV107" s="339">
        <v>486</v>
      </c>
      <c r="AW107" s="200">
        <v>294404.74130522343</v>
      </c>
      <c r="AX107" s="197">
        <v>143.08070427433861</v>
      </c>
      <c r="AY107" s="339">
        <v>486</v>
      </c>
      <c r="AZ107" s="200">
        <v>297348.78871827567</v>
      </c>
      <c r="BA107" s="197">
        <v>144.51151131708198</v>
      </c>
      <c r="BB107" s="339">
        <v>486</v>
      </c>
      <c r="BC107" s="200">
        <v>300322.27660545841</v>
      </c>
      <c r="BD107" s="197">
        <v>145.95662643025278</v>
      </c>
      <c r="BE107" s="339">
        <v>486</v>
      </c>
      <c r="BF107" s="200">
        <v>303325.49937151297</v>
      </c>
      <c r="BG107" s="197">
        <v>147.41619269455532</v>
      </c>
      <c r="BH107" s="314">
        <v>486</v>
      </c>
      <c r="BI107" s="200">
        <v>306358.75436522812</v>
      </c>
      <c r="BJ107" s="197">
        <v>148.89035462150085</v>
      </c>
      <c r="BK107" s="339">
        <v>486</v>
      </c>
      <c r="BL107" s="200">
        <v>309422.34190888039</v>
      </c>
      <c r="BM107" s="197">
        <v>150.37925816771588</v>
      </c>
      <c r="BN107" s="339">
        <v>486</v>
      </c>
      <c r="BO107" s="200">
        <v>312516.56532796921</v>
      </c>
      <c r="BP107" s="197">
        <v>151.88305074939305</v>
      </c>
      <c r="BQ107" s="339">
        <v>486</v>
      </c>
      <c r="BR107" s="200">
        <v>315641.7309812489</v>
      </c>
      <c r="BS107" s="197">
        <v>153.40188125688695</v>
      </c>
      <c r="BT107" s="339">
        <v>486</v>
      </c>
      <c r="BU107" s="200">
        <v>318798.1482910614</v>
      </c>
      <c r="BV107" s="197">
        <v>154.93590006945584</v>
      </c>
      <c r="BW107" s="314">
        <v>486</v>
      </c>
      <c r="BX107" s="200">
        <v>321986.12977397203</v>
      </c>
      <c r="BY107" s="197">
        <v>156.48525907015039</v>
      </c>
      <c r="BZ107" s="339">
        <v>486</v>
      </c>
      <c r="CA107" s="200">
        <v>325205.99107171176</v>
      </c>
      <c r="CB107" s="197">
        <v>158.05011166085194</v>
      </c>
      <c r="CC107" s="339">
        <v>486</v>
      </c>
      <c r="CD107" s="200">
        <v>328458.05098242889</v>
      </c>
      <c r="CE107" s="197">
        <v>159.63061277746041</v>
      </c>
      <c r="CF107" s="339">
        <v>486</v>
      </c>
      <c r="CG107" s="200">
        <v>331742.63149225316</v>
      </c>
      <c r="CH107" s="197">
        <v>161.22691890523501</v>
      </c>
      <c r="CI107" s="339">
        <v>486</v>
      </c>
      <c r="CJ107" s="200">
        <v>335060.05780717568</v>
      </c>
      <c r="CK107" s="197">
        <v>162.83918809428738</v>
      </c>
      <c r="CL107" s="314">
        <v>486</v>
      </c>
      <c r="CM107" s="200">
        <v>338410.65838524746</v>
      </c>
      <c r="CN107" s="197">
        <v>164.46757997523028</v>
      </c>
      <c r="CO107" s="339">
        <v>486</v>
      </c>
      <c r="CP107" s="200">
        <v>341794.76496909995</v>
      </c>
      <c r="CQ107" s="197">
        <v>166.11225577498257</v>
      </c>
    </row>
    <row r="108" spans="1:95" x14ac:dyDescent="0.35">
      <c r="A108" s="58" t="s">
        <v>56</v>
      </c>
      <c r="B108" s="55" t="s">
        <v>38</v>
      </c>
      <c r="C108" s="337">
        <v>1316.52</v>
      </c>
      <c r="D108" s="197">
        <v>1126139.5528567452</v>
      </c>
      <c r="E108" s="197">
        <v>1482.5852441269622</v>
      </c>
      <c r="F108" s="339">
        <v>1316.52</v>
      </c>
      <c r="G108" s="200">
        <v>1137400.9483853127</v>
      </c>
      <c r="H108" s="197">
        <v>1497.4110965682319</v>
      </c>
      <c r="I108" s="339">
        <v>1316.52</v>
      </c>
      <c r="J108" s="200">
        <v>1148774.9578691658</v>
      </c>
      <c r="K108" s="197">
        <v>1512.3852075339141</v>
      </c>
      <c r="L108" s="339">
        <v>1316.52</v>
      </c>
      <c r="M108" s="200">
        <v>1160262.7074478574</v>
      </c>
      <c r="N108" s="197">
        <v>1527.5090596092532</v>
      </c>
      <c r="O108" s="314">
        <v>1316.52</v>
      </c>
      <c r="P108" s="200">
        <v>1171865.334522336</v>
      </c>
      <c r="Q108" s="197">
        <v>1542.7841502053459</v>
      </c>
      <c r="R108" s="339">
        <v>1316.52</v>
      </c>
      <c r="S108" s="200">
        <v>1183583.9878675593</v>
      </c>
      <c r="T108" s="197">
        <v>1558.2119917073992</v>
      </c>
      <c r="U108" s="339">
        <v>1316.52</v>
      </c>
      <c r="V108" s="200">
        <v>1195419.8277462348</v>
      </c>
      <c r="W108" s="197">
        <v>1573.7941116244731</v>
      </c>
      <c r="X108" s="339">
        <v>1316.52</v>
      </c>
      <c r="Y108" s="200">
        <v>1207374.0260236971</v>
      </c>
      <c r="Z108" s="197">
        <v>1589.5320527407177</v>
      </c>
      <c r="AA108" s="339">
        <v>1316.52</v>
      </c>
      <c r="AB108" s="200">
        <v>1219447.766283934</v>
      </c>
      <c r="AC108" s="197">
        <v>1605.4273732681247</v>
      </c>
      <c r="AD108" s="314">
        <v>1316.52</v>
      </c>
      <c r="AE108" s="200">
        <v>1231642.2439467735</v>
      </c>
      <c r="AF108" s="197">
        <v>1621.4816470008061</v>
      </c>
      <c r="AG108" s="339">
        <v>588.68000000000006</v>
      </c>
      <c r="AH108" s="200">
        <v>1243958.6663862413</v>
      </c>
      <c r="AI108" s="197">
        <v>732.29358772825265</v>
      </c>
      <c r="AJ108" s="339">
        <v>588.68000000000006</v>
      </c>
      <c r="AK108" s="200">
        <v>1256398.2530501038</v>
      </c>
      <c r="AL108" s="197">
        <v>739.61652360553512</v>
      </c>
      <c r="AM108" s="339">
        <v>588.68000000000006</v>
      </c>
      <c r="AN108" s="200">
        <v>1268962.2355806048</v>
      </c>
      <c r="AO108" s="197">
        <v>747.01268884159049</v>
      </c>
      <c r="AP108" s="339">
        <v>588.68000000000006</v>
      </c>
      <c r="AQ108" s="200">
        <v>1281651.8579364107</v>
      </c>
      <c r="AR108" s="197">
        <v>754.48281573000634</v>
      </c>
      <c r="AS108" s="314">
        <v>588.68000000000006</v>
      </c>
      <c r="AT108" s="200">
        <v>1294468.3765157748</v>
      </c>
      <c r="AU108" s="197">
        <v>762.02764388730634</v>
      </c>
      <c r="AV108" s="339">
        <v>588.68000000000006</v>
      </c>
      <c r="AW108" s="200">
        <v>1307413.0602809326</v>
      </c>
      <c r="AX108" s="197">
        <v>769.64792032617947</v>
      </c>
      <c r="AY108" s="339">
        <v>588.68000000000006</v>
      </c>
      <c r="AZ108" s="200">
        <v>1320487.1908837419</v>
      </c>
      <c r="BA108" s="197">
        <v>777.34439952944126</v>
      </c>
      <c r="BB108" s="339">
        <v>588.68000000000006</v>
      </c>
      <c r="BC108" s="200">
        <v>1333692.0627925794</v>
      </c>
      <c r="BD108" s="197">
        <v>785.11784352473569</v>
      </c>
      <c r="BE108" s="339">
        <v>588.68000000000006</v>
      </c>
      <c r="BF108" s="200">
        <v>1347028.9834205052</v>
      </c>
      <c r="BG108" s="197">
        <v>792.96902195998314</v>
      </c>
      <c r="BH108" s="314">
        <v>588.68000000000006</v>
      </c>
      <c r="BI108" s="200">
        <v>1360499.2732547102</v>
      </c>
      <c r="BJ108" s="197">
        <v>800.89871217958296</v>
      </c>
      <c r="BK108" s="339">
        <v>588.68000000000006</v>
      </c>
      <c r="BL108" s="200">
        <v>1374104.2659872575</v>
      </c>
      <c r="BM108" s="197">
        <v>808.9076993013789</v>
      </c>
      <c r="BN108" s="339">
        <v>588.68000000000006</v>
      </c>
      <c r="BO108" s="200">
        <v>1387845.3086471302</v>
      </c>
      <c r="BP108" s="197">
        <v>816.9967762943927</v>
      </c>
      <c r="BQ108" s="339">
        <v>588.68000000000006</v>
      </c>
      <c r="BR108" s="200">
        <v>1401723.7617336016</v>
      </c>
      <c r="BS108" s="197">
        <v>825.1667440573367</v>
      </c>
      <c r="BT108" s="339">
        <v>588.68000000000006</v>
      </c>
      <c r="BU108" s="200">
        <v>1415740.9993509375</v>
      </c>
      <c r="BV108" s="197">
        <v>833.41841149791003</v>
      </c>
      <c r="BW108" s="314">
        <v>588.68000000000006</v>
      </c>
      <c r="BX108" s="200">
        <v>1429898.4093444468</v>
      </c>
      <c r="BY108" s="197">
        <v>841.75259561288908</v>
      </c>
      <c r="BZ108" s="339">
        <v>588.68000000000006</v>
      </c>
      <c r="CA108" s="200">
        <v>1444197.3934378913</v>
      </c>
      <c r="CB108" s="197">
        <v>850.17012156901785</v>
      </c>
      <c r="CC108" s="339">
        <v>588.68000000000006</v>
      </c>
      <c r="CD108" s="200">
        <v>1458639.3673722702</v>
      </c>
      <c r="CE108" s="197">
        <v>858.67182278470818</v>
      </c>
      <c r="CF108" s="339">
        <v>588.68000000000006</v>
      </c>
      <c r="CG108" s="200">
        <v>1473225.7610459928</v>
      </c>
      <c r="CH108" s="197">
        <v>867.25854101255516</v>
      </c>
      <c r="CI108" s="339">
        <v>588.68000000000006</v>
      </c>
      <c r="CJ108" s="200">
        <v>1487958.0186564529</v>
      </c>
      <c r="CK108" s="197">
        <v>875.93112642268079</v>
      </c>
      <c r="CL108" s="314">
        <v>588.68000000000006</v>
      </c>
      <c r="CM108" s="200">
        <v>1502837.5988430174</v>
      </c>
      <c r="CN108" s="197">
        <v>884.69043768690756</v>
      </c>
      <c r="CO108" s="339">
        <v>588.68000000000006</v>
      </c>
      <c r="CP108" s="200">
        <v>1517865.9748314475</v>
      </c>
      <c r="CQ108" s="197">
        <v>893.53734206377658</v>
      </c>
    </row>
    <row r="109" spans="1:95" x14ac:dyDescent="0.35">
      <c r="A109" s="58" t="s">
        <v>57</v>
      </c>
      <c r="B109" s="55" t="s">
        <v>39</v>
      </c>
      <c r="C109" s="337">
        <v>0</v>
      </c>
      <c r="D109" s="197">
        <v>253585.36931023892</v>
      </c>
      <c r="E109" s="197">
        <v>0</v>
      </c>
      <c r="F109" s="347">
        <v>30.744000000000007</v>
      </c>
      <c r="G109" s="200">
        <v>256121.22300334132</v>
      </c>
      <c r="H109" s="197">
        <v>7.8741908800147273</v>
      </c>
      <c r="I109" s="347">
        <v>61.488000000000014</v>
      </c>
      <c r="J109" s="200">
        <v>258682.43523337474</v>
      </c>
      <c r="K109" s="197">
        <v>15.905865577629749</v>
      </c>
      <c r="L109" s="347">
        <v>92.232000000000028</v>
      </c>
      <c r="M109" s="200">
        <v>261269.2595857085</v>
      </c>
      <c r="N109" s="197">
        <v>24.097386350109073</v>
      </c>
      <c r="O109" s="314">
        <v>122.97600000000003</v>
      </c>
      <c r="P109" s="200">
        <v>263881.95218156558</v>
      </c>
      <c r="Q109" s="197">
        <v>32.451146951480219</v>
      </c>
      <c r="R109" s="347">
        <v>153.72000000000003</v>
      </c>
      <c r="S109" s="200">
        <v>266520.77170338121</v>
      </c>
      <c r="T109" s="197">
        <v>40.969573026243772</v>
      </c>
      <c r="U109" s="347">
        <v>153.72000000000003</v>
      </c>
      <c r="V109" s="200">
        <v>269185.97942041501</v>
      </c>
      <c r="W109" s="197">
        <v>41.379268756506207</v>
      </c>
      <c r="X109" s="347">
        <v>153.72000000000003</v>
      </c>
      <c r="Y109" s="200">
        <v>271877.83921461919</v>
      </c>
      <c r="Z109" s="197">
        <v>41.79306144407127</v>
      </c>
      <c r="AA109" s="347">
        <v>153.72000000000003</v>
      </c>
      <c r="AB109" s="200">
        <v>274596.61760676536</v>
      </c>
      <c r="AC109" s="197">
        <v>42.210992058511977</v>
      </c>
      <c r="AD109" s="314">
        <v>153.72000000000003</v>
      </c>
      <c r="AE109" s="200">
        <v>277342.58378283301</v>
      </c>
      <c r="AF109" s="197">
        <v>42.633101979097098</v>
      </c>
      <c r="AG109" s="347">
        <v>153.72000000000003</v>
      </c>
      <c r="AH109" s="200">
        <v>280116.00962066132</v>
      </c>
      <c r="AI109" s="197">
        <v>43.05943299888807</v>
      </c>
      <c r="AJ109" s="347">
        <v>153.72000000000003</v>
      </c>
      <c r="AK109" s="200">
        <v>282917.16971686797</v>
      </c>
      <c r="AL109" s="197">
        <v>43.490027328876948</v>
      </c>
      <c r="AM109" s="347">
        <v>153.72000000000003</v>
      </c>
      <c r="AN109" s="200">
        <v>285746.34141403664</v>
      </c>
      <c r="AO109" s="197">
        <v>43.924927602165724</v>
      </c>
      <c r="AP109" s="347">
        <v>153.72000000000003</v>
      </c>
      <c r="AQ109" s="200">
        <v>288603.80482817703</v>
      </c>
      <c r="AR109" s="197">
        <v>44.364176878187379</v>
      </c>
      <c r="AS109" s="314">
        <v>153.72000000000003</v>
      </c>
      <c r="AT109" s="200">
        <v>291489.84287645883</v>
      </c>
      <c r="AU109" s="197">
        <v>44.80781864696926</v>
      </c>
      <c r="AV109" s="347">
        <v>153.72000000000003</v>
      </c>
      <c r="AW109" s="200">
        <v>294404.74130522343</v>
      </c>
      <c r="AX109" s="197">
        <v>45.255896833438953</v>
      </c>
      <c r="AY109" s="347">
        <v>153.72000000000003</v>
      </c>
      <c r="AZ109" s="200">
        <v>297348.78871827567</v>
      </c>
      <c r="BA109" s="197">
        <v>45.708455801773347</v>
      </c>
      <c r="BB109" s="347">
        <v>153.72000000000003</v>
      </c>
      <c r="BC109" s="200">
        <v>300322.27660545841</v>
      </c>
      <c r="BD109" s="197">
        <v>46.165540359791081</v>
      </c>
      <c r="BE109" s="347">
        <v>153.72000000000003</v>
      </c>
      <c r="BF109" s="200">
        <v>303325.49937151297</v>
      </c>
      <c r="BG109" s="197">
        <v>46.627195763388983</v>
      </c>
      <c r="BH109" s="314">
        <v>153.72000000000003</v>
      </c>
      <c r="BI109" s="200">
        <v>306358.75436522812</v>
      </c>
      <c r="BJ109" s="197">
        <v>47.093467721022876</v>
      </c>
      <c r="BK109" s="347">
        <v>153.72000000000003</v>
      </c>
      <c r="BL109" s="200">
        <v>309422.34190888039</v>
      </c>
      <c r="BM109" s="197">
        <v>47.564402398233099</v>
      </c>
      <c r="BN109" s="347">
        <v>153.72000000000003</v>
      </c>
      <c r="BO109" s="200">
        <v>312516.56532796921</v>
      </c>
      <c r="BP109" s="197">
        <v>48.040046422215433</v>
      </c>
      <c r="BQ109" s="347">
        <v>153.72000000000003</v>
      </c>
      <c r="BR109" s="200">
        <v>315641.7309812489</v>
      </c>
      <c r="BS109" s="197">
        <v>48.52044688643759</v>
      </c>
      <c r="BT109" s="347">
        <v>153.72000000000003</v>
      </c>
      <c r="BU109" s="200">
        <v>318798.1482910614</v>
      </c>
      <c r="BV109" s="197">
        <v>49.005651355301971</v>
      </c>
      <c r="BW109" s="314">
        <v>153.72000000000003</v>
      </c>
      <c r="BX109" s="200">
        <v>321986.12977397203</v>
      </c>
      <c r="BY109" s="197">
        <v>49.495707868854993</v>
      </c>
      <c r="BZ109" s="347">
        <v>153.72000000000003</v>
      </c>
      <c r="CA109" s="200">
        <v>325205.99107171176</v>
      </c>
      <c r="CB109" s="197">
        <v>49.990664947543536</v>
      </c>
      <c r="CC109" s="347">
        <v>153.72000000000003</v>
      </c>
      <c r="CD109" s="200">
        <v>328458.05098242889</v>
      </c>
      <c r="CE109" s="197">
        <v>50.490571597018977</v>
      </c>
      <c r="CF109" s="347">
        <v>153.72000000000003</v>
      </c>
      <c r="CG109" s="200">
        <v>331742.63149225316</v>
      </c>
      <c r="CH109" s="197">
        <v>50.995477312989166</v>
      </c>
      <c r="CI109" s="347">
        <v>153.72000000000003</v>
      </c>
      <c r="CJ109" s="200">
        <v>335060.05780717568</v>
      </c>
      <c r="CK109" s="197">
        <v>51.505432086119058</v>
      </c>
      <c r="CL109" s="314">
        <v>153.72000000000003</v>
      </c>
      <c r="CM109" s="200">
        <v>338410.65838524746</v>
      </c>
      <c r="CN109" s="197">
        <v>52.020486406980247</v>
      </c>
      <c r="CO109" s="347">
        <v>153.72000000000003</v>
      </c>
      <c r="CP109" s="200">
        <v>341794.76496909995</v>
      </c>
      <c r="CQ109" s="197">
        <v>52.540691271050051</v>
      </c>
    </row>
    <row r="110" spans="1:95" x14ac:dyDescent="0.35">
      <c r="A110" s="58" t="s">
        <v>58</v>
      </c>
      <c r="B110" s="55" t="s">
        <v>41</v>
      </c>
      <c r="C110" s="337">
        <v>2.3076000000000003</v>
      </c>
      <c r="D110" s="197">
        <v>1126139.5528567452</v>
      </c>
      <c r="E110" s="197">
        <v>2.5986796321722254</v>
      </c>
      <c r="F110" s="339">
        <v>2.3076000000000003</v>
      </c>
      <c r="G110" s="200">
        <v>1137400.9483853127</v>
      </c>
      <c r="H110" s="197">
        <v>2.6246664284939478</v>
      </c>
      <c r="I110" s="339">
        <v>2.3076000000000003</v>
      </c>
      <c r="J110" s="200">
        <v>1148774.9578691658</v>
      </c>
      <c r="K110" s="197">
        <v>2.6509130927788878</v>
      </c>
      <c r="L110" s="339">
        <v>2.3076000000000003</v>
      </c>
      <c r="M110" s="200">
        <v>1160262.7074478574</v>
      </c>
      <c r="N110" s="197">
        <v>2.6774222237066763</v>
      </c>
      <c r="O110" s="314">
        <v>2.3076000000000003</v>
      </c>
      <c r="P110" s="200">
        <v>1171865.334522336</v>
      </c>
      <c r="Q110" s="197">
        <v>2.7041964459437429</v>
      </c>
      <c r="R110" s="339">
        <v>2.3076000000000003</v>
      </c>
      <c r="S110" s="200">
        <v>1183583.9878675593</v>
      </c>
      <c r="T110" s="197">
        <v>2.7312384104031806</v>
      </c>
      <c r="U110" s="339">
        <v>2.3076000000000003</v>
      </c>
      <c r="V110" s="200">
        <v>1195419.8277462348</v>
      </c>
      <c r="W110" s="197">
        <v>2.7585507945072121</v>
      </c>
      <c r="X110" s="339">
        <v>2.3076000000000003</v>
      </c>
      <c r="Y110" s="200">
        <v>1207374.0260236971</v>
      </c>
      <c r="Z110" s="197">
        <v>2.7861363024522841</v>
      </c>
      <c r="AA110" s="339">
        <v>2.3076000000000003</v>
      </c>
      <c r="AB110" s="200">
        <v>1219447.766283934</v>
      </c>
      <c r="AC110" s="197">
        <v>2.8139976654768066</v>
      </c>
      <c r="AD110" s="314">
        <v>2.3076000000000003</v>
      </c>
      <c r="AE110" s="200">
        <v>1231642.2439467735</v>
      </c>
      <c r="AF110" s="197">
        <v>2.8421376421315747</v>
      </c>
      <c r="AG110" s="339">
        <v>2.3076000000000003</v>
      </c>
      <c r="AH110" s="200">
        <v>1243958.6663862413</v>
      </c>
      <c r="AI110" s="197">
        <v>2.8705590185528909</v>
      </c>
      <c r="AJ110" s="339">
        <v>2.3076000000000003</v>
      </c>
      <c r="AK110" s="200">
        <v>1256398.2530501038</v>
      </c>
      <c r="AL110" s="197">
        <v>2.8992646087384202</v>
      </c>
      <c r="AM110" s="339">
        <v>2.3076000000000003</v>
      </c>
      <c r="AN110" s="200">
        <v>1268962.2355806048</v>
      </c>
      <c r="AO110" s="197">
        <v>2.9282572548258039</v>
      </c>
      <c r="AP110" s="339">
        <v>2.3076000000000003</v>
      </c>
      <c r="AQ110" s="200">
        <v>1281651.8579364107</v>
      </c>
      <c r="AR110" s="197">
        <v>2.9575398273740614</v>
      </c>
      <c r="AS110" s="314">
        <v>2.3076000000000003</v>
      </c>
      <c r="AT110" s="200">
        <v>1294468.3765157748</v>
      </c>
      <c r="AU110" s="197">
        <v>2.9871152256478024</v>
      </c>
      <c r="AV110" s="339">
        <v>4.5999999999999996</v>
      </c>
      <c r="AW110" s="200">
        <v>1307413.0602809326</v>
      </c>
      <c r="AX110" s="197">
        <v>6.0141000772922899</v>
      </c>
      <c r="AY110" s="339">
        <v>4.5999999999999996</v>
      </c>
      <c r="AZ110" s="200">
        <v>1320487.1908837419</v>
      </c>
      <c r="BA110" s="197">
        <v>6.0742410780652127</v>
      </c>
      <c r="BB110" s="339">
        <v>4.5999999999999996</v>
      </c>
      <c r="BC110" s="200">
        <v>1333692.0627925794</v>
      </c>
      <c r="BD110" s="197">
        <v>6.1349834888458652</v>
      </c>
      <c r="BE110" s="339">
        <v>4.5999999999999996</v>
      </c>
      <c r="BF110" s="200">
        <v>1347028.9834205052</v>
      </c>
      <c r="BG110" s="197">
        <v>6.1963333237343239</v>
      </c>
      <c r="BH110" s="314">
        <v>4.5999999999999996</v>
      </c>
      <c r="BI110" s="200">
        <v>1360499.2732547102</v>
      </c>
      <c r="BJ110" s="197">
        <v>6.2582966569716669</v>
      </c>
      <c r="BK110" s="339">
        <v>4.5999999999999996</v>
      </c>
      <c r="BL110" s="200">
        <v>1374104.2659872575</v>
      </c>
      <c r="BM110" s="197">
        <v>6.3208796235413844</v>
      </c>
      <c r="BN110" s="339">
        <v>4.5999999999999996</v>
      </c>
      <c r="BO110" s="200">
        <v>1387845.3086471302</v>
      </c>
      <c r="BP110" s="197">
        <v>6.3840884197767984</v>
      </c>
      <c r="BQ110" s="339">
        <v>4.5999999999999996</v>
      </c>
      <c r="BR110" s="200">
        <v>1401723.7617336016</v>
      </c>
      <c r="BS110" s="197">
        <v>6.4479293039745667</v>
      </c>
      <c r="BT110" s="339">
        <v>4.5999999999999996</v>
      </c>
      <c r="BU110" s="200">
        <v>1415740.9993509375</v>
      </c>
      <c r="BV110" s="197">
        <v>6.5124085970143124</v>
      </c>
      <c r="BW110" s="314">
        <v>4.5999999999999996</v>
      </c>
      <c r="BX110" s="200">
        <v>1429898.4093444468</v>
      </c>
      <c r="BY110" s="197">
        <v>6.5775326829844545</v>
      </c>
      <c r="BZ110" s="339">
        <v>4.5999999999999996</v>
      </c>
      <c r="CA110" s="200">
        <v>1444197.3934378913</v>
      </c>
      <c r="CB110" s="197">
        <v>6.6433080098142998</v>
      </c>
      <c r="CC110" s="339">
        <v>4.5999999999999996</v>
      </c>
      <c r="CD110" s="200">
        <v>1458639.3673722702</v>
      </c>
      <c r="CE110" s="197">
        <v>6.7097410899124421</v>
      </c>
      <c r="CF110" s="339">
        <v>4.5999999999999996</v>
      </c>
      <c r="CG110" s="200">
        <v>1473225.7610459928</v>
      </c>
      <c r="CH110" s="197">
        <v>6.776838500811567</v>
      </c>
      <c r="CI110" s="339">
        <v>4.5999999999999996</v>
      </c>
      <c r="CJ110" s="200">
        <v>1487958.0186564529</v>
      </c>
      <c r="CK110" s="197">
        <v>6.8446068858196831</v>
      </c>
      <c r="CL110" s="314">
        <v>4.5999999999999996</v>
      </c>
      <c r="CM110" s="200">
        <v>1502837.5988430174</v>
      </c>
      <c r="CN110" s="197">
        <v>6.9130529546778785</v>
      </c>
      <c r="CO110" s="339">
        <v>5.4</v>
      </c>
      <c r="CP110" s="200">
        <v>1517865.9748314475</v>
      </c>
      <c r="CQ110" s="197">
        <v>8.1964762640898172</v>
      </c>
    </row>
    <row r="111" spans="1:95" x14ac:dyDescent="0.35">
      <c r="A111" s="58" t="s">
        <v>59</v>
      </c>
      <c r="B111" s="55" t="s">
        <v>42</v>
      </c>
      <c r="C111" s="337">
        <v>8.7119999999999993E-3</v>
      </c>
      <c r="D111" s="197">
        <v>1126139.5528567452</v>
      </c>
      <c r="E111" s="197">
        <v>9.810927784487963E-3</v>
      </c>
      <c r="F111" s="339">
        <v>8.7119999999999993E-3</v>
      </c>
      <c r="G111" s="200">
        <v>1137400.9483853127</v>
      </c>
      <c r="H111" s="197">
        <v>9.9090370623328428E-3</v>
      </c>
      <c r="I111" s="339">
        <v>8.7119999999999993E-3</v>
      </c>
      <c r="J111" s="200">
        <v>1148774.9578691658</v>
      </c>
      <c r="K111" s="197">
        <v>1.0008127432956171E-2</v>
      </c>
      <c r="L111" s="339">
        <v>8.7119999999999993E-3</v>
      </c>
      <c r="M111" s="200">
        <v>1160262.7074478574</v>
      </c>
      <c r="N111" s="197">
        <v>1.0108208707285732E-2</v>
      </c>
      <c r="O111" s="314">
        <v>8.7119999999999993E-3</v>
      </c>
      <c r="P111" s="200">
        <v>1171865.334522336</v>
      </c>
      <c r="Q111" s="197">
        <v>1.020929079435859E-2</v>
      </c>
      <c r="R111" s="339">
        <v>8.7119999999999993E-3</v>
      </c>
      <c r="S111" s="200">
        <v>1183583.9878675593</v>
      </c>
      <c r="T111" s="197">
        <v>1.0311383702302175E-2</v>
      </c>
      <c r="U111" s="339">
        <v>8.7119999999999993E-3</v>
      </c>
      <c r="V111" s="200">
        <v>1195419.8277462348</v>
      </c>
      <c r="W111" s="197">
        <v>1.0414497539325197E-2</v>
      </c>
      <c r="X111" s="339">
        <v>8.7119999999999993E-3</v>
      </c>
      <c r="Y111" s="200">
        <v>1207374.0260236971</v>
      </c>
      <c r="Z111" s="197">
        <v>1.0518642514718448E-2</v>
      </c>
      <c r="AA111" s="339">
        <v>8.7119999999999993E-3</v>
      </c>
      <c r="AB111" s="200">
        <v>1219447.766283934</v>
      </c>
      <c r="AC111" s="197">
        <v>1.0623828939865633E-2</v>
      </c>
      <c r="AD111" s="314">
        <v>8.7119999999999993E-3</v>
      </c>
      <c r="AE111" s="200">
        <v>1231642.2439467735</v>
      </c>
      <c r="AF111" s="197">
        <v>1.0730067229264291E-2</v>
      </c>
      <c r="AG111" s="339">
        <v>8.7119999999999993E-3</v>
      </c>
      <c r="AH111" s="200">
        <v>1243958.6663862413</v>
      </c>
      <c r="AI111" s="197">
        <v>1.0837367901556934E-2</v>
      </c>
      <c r="AJ111" s="339">
        <v>8.7119999999999993E-3</v>
      </c>
      <c r="AK111" s="200">
        <v>1256398.2530501038</v>
      </c>
      <c r="AL111" s="197">
        <v>1.0945741580572503E-2</v>
      </c>
      <c r="AM111" s="339">
        <v>8.7119999999999993E-3</v>
      </c>
      <c r="AN111" s="200">
        <v>1268962.2355806048</v>
      </c>
      <c r="AO111" s="197">
        <v>1.1055198996378227E-2</v>
      </c>
      <c r="AP111" s="339">
        <v>8.7119999999999993E-3</v>
      </c>
      <c r="AQ111" s="200">
        <v>1281651.8579364107</v>
      </c>
      <c r="AR111" s="197">
        <v>1.1165750986342008E-2</v>
      </c>
      <c r="AS111" s="314">
        <v>8.7119999999999993E-3</v>
      </c>
      <c r="AT111" s="200">
        <v>1294468.3765157748</v>
      </c>
      <c r="AU111" s="197">
        <v>1.127740849620543E-2</v>
      </c>
      <c r="AV111" s="339">
        <v>0.17</v>
      </c>
      <c r="AW111" s="200">
        <v>1307413.0602809326</v>
      </c>
      <c r="AX111" s="197">
        <v>0.22226022024775854</v>
      </c>
      <c r="AY111" s="339">
        <v>0.17</v>
      </c>
      <c r="AZ111" s="200">
        <v>1320487.1908837419</v>
      </c>
      <c r="BA111" s="197">
        <v>0.22448282245023615</v>
      </c>
      <c r="BB111" s="339">
        <v>0.17</v>
      </c>
      <c r="BC111" s="200">
        <v>1333692.0627925794</v>
      </c>
      <c r="BD111" s="197">
        <v>0.22672765067473852</v>
      </c>
      <c r="BE111" s="339">
        <v>0.17</v>
      </c>
      <c r="BF111" s="200">
        <v>1347028.9834205052</v>
      </c>
      <c r="BG111" s="197">
        <v>0.2289949271814859</v>
      </c>
      <c r="BH111" s="314">
        <v>0.17</v>
      </c>
      <c r="BI111" s="200">
        <v>1360499.2732547102</v>
      </c>
      <c r="BJ111" s="197">
        <v>0.23128487645330076</v>
      </c>
      <c r="BK111" s="339">
        <v>0.17</v>
      </c>
      <c r="BL111" s="200">
        <v>1374104.2659872575</v>
      </c>
      <c r="BM111" s="197">
        <v>0.23359772521783378</v>
      </c>
      <c r="BN111" s="339">
        <v>0.17</v>
      </c>
      <c r="BO111" s="200">
        <v>1387845.3086471302</v>
      </c>
      <c r="BP111" s="197">
        <v>0.23593370247001216</v>
      </c>
      <c r="BQ111" s="339">
        <v>0.17</v>
      </c>
      <c r="BR111" s="200">
        <v>1401723.7617336016</v>
      </c>
      <c r="BS111" s="197">
        <v>0.23829303949471228</v>
      </c>
      <c r="BT111" s="339">
        <v>0.17</v>
      </c>
      <c r="BU111" s="200">
        <v>1415740.9993509375</v>
      </c>
      <c r="BV111" s="197">
        <v>0.24067596988965942</v>
      </c>
      <c r="BW111" s="314">
        <v>0.17</v>
      </c>
      <c r="BX111" s="200">
        <v>1429898.4093444468</v>
      </c>
      <c r="BY111" s="197">
        <v>0.24308272958855598</v>
      </c>
      <c r="BZ111" s="339">
        <v>0.17</v>
      </c>
      <c r="CA111" s="200">
        <v>1444197.3934378913</v>
      </c>
      <c r="CB111" s="197">
        <v>0.24551355688444151</v>
      </c>
      <c r="CC111" s="339">
        <v>0.17</v>
      </c>
      <c r="CD111" s="200">
        <v>1458639.3673722702</v>
      </c>
      <c r="CE111" s="197">
        <v>0.24796869245328595</v>
      </c>
      <c r="CF111" s="339">
        <v>0.17</v>
      </c>
      <c r="CG111" s="200">
        <v>1473225.7610459928</v>
      </c>
      <c r="CH111" s="197">
        <v>0.25044837937781883</v>
      </c>
      <c r="CI111" s="339">
        <v>0.17</v>
      </c>
      <c r="CJ111" s="200">
        <v>1487958.0186564529</v>
      </c>
      <c r="CK111" s="197">
        <v>0.25295286317159699</v>
      </c>
      <c r="CL111" s="314">
        <v>0.17</v>
      </c>
      <c r="CM111" s="200">
        <v>1502837.5988430174</v>
      </c>
      <c r="CN111" s="197">
        <v>0.25548239180331295</v>
      </c>
      <c r="CO111" s="339">
        <v>0.17</v>
      </c>
      <c r="CP111" s="200">
        <v>1517865.9748314475</v>
      </c>
      <c r="CQ111" s="197">
        <v>0.25803721572134608</v>
      </c>
    </row>
    <row r="112" spans="1:95" x14ac:dyDescent="0.35">
      <c r="A112" s="58" t="s">
        <v>60</v>
      </c>
      <c r="B112" s="55" t="s">
        <v>43</v>
      </c>
      <c r="C112" s="337">
        <v>180</v>
      </c>
      <c r="D112" s="197">
        <v>1126139.5528567452</v>
      </c>
      <c r="E112" s="197">
        <v>202.70511951421412</v>
      </c>
      <c r="F112" s="347">
        <v>208.4</v>
      </c>
      <c r="G112" s="200">
        <v>1137400.9483853127</v>
      </c>
      <c r="H112" s="197">
        <v>237.03435764349916</v>
      </c>
      <c r="I112" s="347">
        <v>236.8</v>
      </c>
      <c r="J112" s="200">
        <v>1148774.9578691658</v>
      </c>
      <c r="K112" s="197">
        <v>272.02991002341849</v>
      </c>
      <c r="L112" s="347">
        <v>265.2</v>
      </c>
      <c r="M112" s="200">
        <v>1160262.7074478574</v>
      </c>
      <c r="N112" s="197">
        <v>307.70167001517177</v>
      </c>
      <c r="O112" s="314">
        <v>293.59999999999997</v>
      </c>
      <c r="P112" s="200">
        <v>1171865.334522336</v>
      </c>
      <c r="Q112" s="197">
        <v>344.05966221575778</v>
      </c>
      <c r="R112" s="347">
        <v>322</v>
      </c>
      <c r="S112" s="200">
        <v>1183583.9878675593</v>
      </c>
      <c r="T112" s="197">
        <v>381.1140440933541</v>
      </c>
      <c r="U112" s="347">
        <v>363.6</v>
      </c>
      <c r="V112" s="200">
        <v>1195419.8277462348</v>
      </c>
      <c r="W112" s="197">
        <v>434.65464936853101</v>
      </c>
      <c r="X112" s="347">
        <v>405.20000000000005</v>
      </c>
      <c r="Y112" s="200">
        <v>1207374.0260236971</v>
      </c>
      <c r="Z112" s="197">
        <v>489.22795534480213</v>
      </c>
      <c r="AA112" s="347">
        <v>446.80000000000007</v>
      </c>
      <c r="AB112" s="200">
        <v>1219447.766283934</v>
      </c>
      <c r="AC112" s="197">
        <v>544.84926197566176</v>
      </c>
      <c r="AD112" s="314">
        <v>488.40000000000009</v>
      </c>
      <c r="AE112" s="200">
        <v>1231642.2439467735</v>
      </c>
      <c r="AF112" s="197">
        <v>601.5340719436042</v>
      </c>
      <c r="AG112" s="347">
        <v>530</v>
      </c>
      <c r="AH112" s="200">
        <v>1243958.6663862413</v>
      </c>
      <c r="AI112" s="197">
        <v>659.29809318470791</v>
      </c>
      <c r="AJ112" s="347">
        <v>554.4</v>
      </c>
      <c r="AK112" s="200">
        <v>1256398.2530501038</v>
      </c>
      <c r="AL112" s="197">
        <v>696.54719149097753</v>
      </c>
      <c r="AM112" s="347">
        <v>578.79999999999995</v>
      </c>
      <c r="AN112" s="200">
        <v>1268962.2355806048</v>
      </c>
      <c r="AO112" s="197">
        <v>734.47534195405399</v>
      </c>
      <c r="AP112" s="347">
        <v>603.19999999999993</v>
      </c>
      <c r="AQ112" s="200">
        <v>1281651.8579364107</v>
      </c>
      <c r="AR112" s="197">
        <v>773.09240070724286</v>
      </c>
      <c r="AS112" s="314">
        <v>627.59999999999991</v>
      </c>
      <c r="AT112" s="200">
        <v>1294468.3765157748</v>
      </c>
      <c r="AU112" s="197">
        <v>812.40835310130012</v>
      </c>
      <c r="AV112" s="347">
        <v>652</v>
      </c>
      <c r="AW112" s="200">
        <v>1307413.0602809326</v>
      </c>
      <c r="AX112" s="197">
        <v>852.43331530316811</v>
      </c>
      <c r="AY112" s="347">
        <v>673.6</v>
      </c>
      <c r="AZ112" s="200">
        <v>1320487.1908837419</v>
      </c>
      <c r="BA112" s="197">
        <v>889.48017177928864</v>
      </c>
      <c r="BB112" s="347">
        <v>695.2</v>
      </c>
      <c r="BC112" s="200">
        <v>1333692.0627925794</v>
      </c>
      <c r="BD112" s="197">
        <v>927.18272205340122</v>
      </c>
      <c r="BE112" s="347">
        <v>716.80000000000007</v>
      </c>
      <c r="BF112" s="200">
        <v>1347028.9834205052</v>
      </c>
      <c r="BG112" s="197">
        <v>965.5503753158182</v>
      </c>
      <c r="BH112" s="314">
        <v>738.40000000000009</v>
      </c>
      <c r="BI112" s="200">
        <v>1360499.2732547102</v>
      </c>
      <c r="BJ112" s="197">
        <v>1004.5926633712781</v>
      </c>
      <c r="BK112" s="347">
        <v>760</v>
      </c>
      <c r="BL112" s="200">
        <v>1374104.2659872575</v>
      </c>
      <c r="BM112" s="197">
        <v>1044.3192421503156</v>
      </c>
      <c r="BN112" s="347">
        <v>778</v>
      </c>
      <c r="BO112" s="200">
        <v>1387845.3086471302</v>
      </c>
      <c r="BP112" s="197">
        <v>1079.7436501274672</v>
      </c>
      <c r="BQ112" s="347">
        <v>796</v>
      </c>
      <c r="BR112" s="200">
        <v>1401723.7617336016</v>
      </c>
      <c r="BS112" s="197">
        <v>1115.7721143399467</v>
      </c>
      <c r="BT112" s="347">
        <v>814</v>
      </c>
      <c r="BU112" s="200">
        <v>1415740.9993509375</v>
      </c>
      <c r="BV112" s="197">
        <v>1152.4131734716632</v>
      </c>
      <c r="BW112" s="314">
        <v>832</v>
      </c>
      <c r="BX112" s="200">
        <v>1429898.4093444468</v>
      </c>
      <c r="BY112" s="197">
        <v>1189.6754765745798</v>
      </c>
      <c r="BZ112" s="347">
        <v>850</v>
      </c>
      <c r="CA112" s="200">
        <v>1444197.3934378913</v>
      </c>
      <c r="CB112" s="197">
        <v>1227.5677844222075</v>
      </c>
      <c r="CC112" s="347">
        <v>854.4</v>
      </c>
      <c r="CD112" s="200">
        <v>1458639.3673722702</v>
      </c>
      <c r="CE112" s="197">
        <v>1246.2614754828678</v>
      </c>
      <c r="CF112" s="347">
        <v>858.8</v>
      </c>
      <c r="CG112" s="200">
        <v>1473225.7610459928</v>
      </c>
      <c r="CH112" s="197">
        <v>1265.2062835862985</v>
      </c>
      <c r="CI112" s="347">
        <v>863.19999999999993</v>
      </c>
      <c r="CJ112" s="200">
        <v>1487958.0186564529</v>
      </c>
      <c r="CK112" s="197">
        <v>1284.40536170425</v>
      </c>
      <c r="CL112" s="314">
        <v>867.59999999999991</v>
      </c>
      <c r="CM112" s="200">
        <v>1502837.5988430174</v>
      </c>
      <c r="CN112" s="197">
        <v>1303.8619007562017</v>
      </c>
      <c r="CO112" s="347">
        <v>872</v>
      </c>
      <c r="CP112" s="200">
        <v>1517865.9748314475</v>
      </c>
      <c r="CQ112" s="197">
        <v>1323.5791300530223</v>
      </c>
    </row>
    <row r="113" spans="1:95" x14ac:dyDescent="0.35">
      <c r="A113" s="58" t="s">
        <v>61</v>
      </c>
      <c r="B113" s="55" t="s">
        <v>47</v>
      </c>
      <c r="C113" s="337">
        <v>25.091999999999999</v>
      </c>
      <c r="D113" s="197">
        <v>1126139.5528567452</v>
      </c>
      <c r="E113" s="197">
        <v>28.257093660281448</v>
      </c>
      <c r="F113" s="339">
        <v>25.091999999999999</v>
      </c>
      <c r="G113" s="200">
        <v>1137400.9483853127</v>
      </c>
      <c r="H113" s="197">
        <v>28.539664596884265</v>
      </c>
      <c r="I113" s="339">
        <v>25.091999999999999</v>
      </c>
      <c r="J113" s="200">
        <v>1148774.9578691658</v>
      </c>
      <c r="K113" s="197">
        <v>28.82506124285311</v>
      </c>
      <c r="L113" s="339">
        <v>25.091999999999999</v>
      </c>
      <c r="M113" s="200">
        <v>1160262.7074478574</v>
      </c>
      <c r="N113" s="197">
        <v>29.113311855281637</v>
      </c>
      <c r="O113" s="314">
        <v>25.091999999999999</v>
      </c>
      <c r="P113" s="200">
        <v>1171865.334522336</v>
      </c>
      <c r="Q113" s="197">
        <v>29.404444973834455</v>
      </c>
      <c r="R113" s="339">
        <v>29</v>
      </c>
      <c r="S113" s="200">
        <v>1183583.9878675593</v>
      </c>
      <c r="T113" s="197">
        <v>34.323935648159221</v>
      </c>
      <c r="U113" s="339">
        <v>29</v>
      </c>
      <c r="V113" s="200">
        <v>1195419.8277462348</v>
      </c>
      <c r="W113" s="197">
        <v>34.667175004640811</v>
      </c>
      <c r="X113" s="339">
        <v>29</v>
      </c>
      <c r="Y113" s="200">
        <v>1207374.0260236971</v>
      </c>
      <c r="Z113" s="197">
        <v>35.013846754687222</v>
      </c>
      <c r="AA113" s="339">
        <v>29</v>
      </c>
      <c r="AB113" s="200">
        <v>1219447.766283934</v>
      </c>
      <c r="AC113" s="197">
        <v>35.363985222234085</v>
      </c>
      <c r="AD113" s="314">
        <v>29</v>
      </c>
      <c r="AE113" s="200">
        <v>1231642.2439467735</v>
      </c>
      <c r="AF113" s="197">
        <v>35.717625074456429</v>
      </c>
      <c r="AG113" s="339">
        <v>29</v>
      </c>
      <c r="AH113" s="200">
        <v>1243958.6663862413</v>
      </c>
      <c r="AI113" s="197">
        <v>36.074801325200994</v>
      </c>
      <c r="AJ113" s="339">
        <v>29</v>
      </c>
      <c r="AK113" s="200">
        <v>1256398.2530501038</v>
      </c>
      <c r="AL113" s="197">
        <v>36.435549338453008</v>
      </c>
      <c r="AM113" s="339">
        <v>29</v>
      </c>
      <c r="AN113" s="200">
        <v>1268962.2355806048</v>
      </c>
      <c r="AO113" s="197">
        <v>36.799904831837537</v>
      </c>
      <c r="AP113" s="339">
        <v>29</v>
      </c>
      <c r="AQ113" s="200">
        <v>1281651.8579364107</v>
      </c>
      <c r="AR113" s="197">
        <v>37.167903880155912</v>
      </c>
      <c r="AS113" s="314">
        <v>29</v>
      </c>
      <c r="AT113" s="200">
        <v>1294468.3765157748</v>
      </c>
      <c r="AU113" s="197">
        <v>37.539582918957464</v>
      </c>
      <c r="AV113" s="339">
        <v>29</v>
      </c>
      <c r="AW113" s="200">
        <v>1307413.0602809326</v>
      </c>
      <c r="AX113" s="197">
        <v>37.91497874814705</v>
      </c>
      <c r="AY113" s="339">
        <v>29</v>
      </c>
      <c r="AZ113" s="200">
        <v>1320487.1908837419</v>
      </c>
      <c r="BA113" s="197">
        <v>38.294128535628523</v>
      </c>
      <c r="BB113" s="339">
        <v>29</v>
      </c>
      <c r="BC113" s="200">
        <v>1333692.0627925794</v>
      </c>
      <c r="BD113" s="197">
        <v>38.677069820984805</v>
      </c>
      <c r="BE113" s="339">
        <v>29</v>
      </c>
      <c r="BF113" s="200">
        <v>1347028.9834205052</v>
      </c>
      <c r="BG113" s="197">
        <v>39.063840519194649</v>
      </c>
      <c r="BH113" s="314">
        <v>29</v>
      </c>
      <c r="BI113" s="200">
        <v>1360499.2732547102</v>
      </c>
      <c r="BJ113" s="197">
        <v>39.454478924386599</v>
      </c>
      <c r="BK113" s="339">
        <v>29</v>
      </c>
      <c r="BL113" s="200">
        <v>1374104.2659872575</v>
      </c>
      <c r="BM113" s="197">
        <v>39.849023713630466</v>
      </c>
      <c r="BN113" s="339">
        <v>29</v>
      </c>
      <c r="BO113" s="200">
        <v>1387845.3086471302</v>
      </c>
      <c r="BP113" s="197">
        <v>40.247513950766773</v>
      </c>
      <c r="BQ113" s="339">
        <v>29</v>
      </c>
      <c r="BR113" s="200">
        <v>1401723.7617336016</v>
      </c>
      <c r="BS113" s="197">
        <v>40.649989090274445</v>
      </c>
      <c r="BT113" s="339">
        <v>29</v>
      </c>
      <c r="BU113" s="200">
        <v>1415740.9993509375</v>
      </c>
      <c r="BV113" s="197">
        <v>41.056488981177189</v>
      </c>
      <c r="BW113" s="314">
        <v>29</v>
      </c>
      <c r="BX113" s="200">
        <v>1429898.4093444468</v>
      </c>
      <c r="BY113" s="197">
        <v>41.467053870988956</v>
      </c>
      <c r="BZ113" s="339">
        <v>29</v>
      </c>
      <c r="CA113" s="200">
        <v>1444197.3934378913</v>
      </c>
      <c r="CB113" s="197">
        <v>41.881724409698847</v>
      </c>
      <c r="CC113" s="339">
        <v>29</v>
      </c>
      <c r="CD113" s="200">
        <v>1458639.3673722702</v>
      </c>
      <c r="CE113" s="197">
        <v>42.30054165379584</v>
      </c>
      <c r="CF113" s="339">
        <v>29</v>
      </c>
      <c r="CG113" s="200">
        <v>1473225.7610459928</v>
      </c>
      <c r="CH113" s="197">
        <v>42.723547070333794</v>
      </c>
      <c r="CI113" s="339">
        <v>29</v>
      </c>
      <c r="CJ113" s="200">
        <v>1487958.0186564529</v>
      </c>
      <c r="CK113" s="197">
        <v>43.150782541037138</v>
      </c>
      <c r="CL113" s="314">
        <v>29</v>
      </c>
      <c r="CM113" s="200">
        <v>1502837.5988430174</v>
      </c>
      <c r="CN113" s="197">
        <v>43.582290366447502</v>
      </c>
      <c r="CO113" s="339">
        <v>29</v>
      </c>
      <c r="CP113" s="200">
        <v>1517865.9748314475</v>
      </c>
      <c r="CQ113" s="197">
        <v>44.018113270111975</v>
      </c>
    </row>
    <row r="114" spans="1:95" x14ac:dyDescent="0.35">
      <c r="A114" s="58" t="s">
        <v>63</v>
      </c>
      <c r="B114" s="55" t="s">
        <v>94</v>
      </c>
      <c r="C114" s="337">
        <v>15</v>
      </c>
      <c r="D114" s="197">
        <v>1126139.5528567452</v>
      </c>
      <c r="E114" s="197">
        <v>16.892093292851179</v>
      </c>
      <c r="F114" s="347">
        <v>15</v>
      </c>
      <c r="G114" s="200">
        <v>1137400.9483853127</v>
      </c>
      <c r="H114" s="197">
        <v>17.06101422577969</v>
      </c>
      <c r="I114" s="347">
        <v>15</v>
      </c>
      <c r="J114" s="200">
        <v>1148774.9578691658</v>
      </c>
      <c r="K114" s="197">
        <v>17.231624368037487</v>
      </c>
      <c r="L114" s="347">
        <v>15</v>
      </c>
      <c r="M114" s="200">
        <v>1160262.7074478574</v>
      </c>
      <c r="N114" s="197">
        <v>17.403940611717861</v>
      </c>
      <c r="O114" s="314">
        <v>15</v>
      </c>
      <c r="P114" s="200">
        <v>1171865.334522336</v>
      </c>
      <c r="Q114" s="197">
        <v>17.577980017835038</v>
      </c>
      <c r="R114" s="347">
        <v>15</v>
      </c>
      <c r="S114" s="200">
        <v>1183583.9878675593</v>
      </c>
      <c r="T114" s="197">
        <v>17.753759818013389</v>
      </c>
      <c r="U114" s="347">
        <v>16</v>
      </c>
      <c r="V114" s="200">
        <v>1195419.8277462348</v>
      </c>
      <c r="W114" s="197">
        <v>19.126717243939758</v>
      </c>
      <c r="X114" s="347">
        <v>17</v>
      </c>
      <c r="Y114" s="200">
        <v>1207374.0260236971</v>
      </c>
      <c r="Z114" s="197">
        <v>20.525358442402851</v>
      </c>
      <c r="AA114" s="347">
        <v>18</v>
      </c>
      <c r="AB114" s="200">
        <v>1219447.766283934</v>
      </c>
      <c r="AC114" s="197">
        <v>21.95005979311081</v>
      </c>
      <c r="AD114" s="314">
        <v>19</v>
      </c>
      <c r="AE114" s="200">
        <v>1231642.2439467735</v>
      </c>
      <c r="AF114" s="197">
        <v>23.401202634988696</v>
      </c>
      <c r="AG114" s="347">
        <v>20</v>
      </c>
      <c r="AH114" s="200">
        <v>1243958.6663862413</v>
      </c>
      <c r="AI114" s="197">
        <v>24.879173327724825</v>
      </c>
      <c r="AJ114" s="347">
        <v>21</v>
      </c>
      <c r="AK114" s="200">
        <v>1256398.2530501038</v>
      </c>
      <c r="AL114" s="197">
        <v>26.38436331405218</v>
      </c>
      <c r="AM114" s="347">
        <v>22</v>
      </c>
      <c r="AN114" s="200">
        <v>1268962.2355806048</v>
      </c>
      <c r="AO114" s="197">
        <v>27.917169182773304</v>
      </c>
      <c r="AP114" s="347">
        <v>23</v>
      </c>
      <c r="AQ114" s="200">
        <v>1281651.8579364107</v>
      </c>
      <c r="AR114" s="197">
        <v>29.477992732537444</v>
      </c>
      <c r="AS114" s="314">
        <v>24</v>
      </c>
      <c r="AT114" s="200">
        <v>1294468.3765157748</v>
      </c>
      <c r="AU114" s="197">
        <v>31.067241036378594</v>
      </c>
      <c r="AV114" s="347">
        <v>25</v>
      </c>
      <c r="AW114" s="200">
        <v>1307413.0602809326</v>
      </c>
      <c r="AX114" s="197">
        <v>32.685326507023319</v>
      </c>
      <c r="AY114" s="347">
        <v>25</v>
      </c>
      <c r="AZ114" s="200">
        <v>1320487.1908837419</v>
      </c>
      <c r="BA114" s="197">
        <v>33.012179772093546</v>
      </c>
      <c r="BB114" s="347">
        <v>25</v>
      </c>
      <c r="BC114" s="200">
        <v>1333692.0627925794</v>
      </c>
      <c r="BD114" s="197">
        <v>33.342301569814488</v>
      </c>
      <c r="BE114" s="347">
        <v>25</v>
      </c>
      <c r="BF114" s="200">
        <v>1347028.9834205052</v>
      </c>
      <c r="BG114" s="197">
        <v>33.675724585512633</v>
      </c>
      <c r="BH114" s="314">
        <v>25</v>
      </c>
      <c r="BI114" s="200">
        <v>1360499.2732547102</v>
      </c>
      <c r="BJ114" s="197">
        <v>34.012481831367751</v>
      </c>
      <c r="BK114" s="347">
        <v>25</v>
      </c>
      <c r="BL114" s="200">
        <v>1374104.2659872575</v>
      </c>
      <c r="BM114" s="197">
        <v>34.352606649681434</v>
      </c>
      <c r="BN114" s="347">
        <v>25</v>
      </c>
      <c r="BO114" s="200">
        <v>1387845.3086471302</v>
      </c>
      <c r="BP114" s="197">
        <v>34.696132716178255</v>
      </c>
      <c r="BQ114" s="347">
        <v>25</v>
      </c>
      <c r="BR114" s="200">
        <v>1401723.7617336016</v>
      </c>
      <c r="BS114" s="197">
        <v>35.043094043340041</v>
      </c>
      <c r="BT114" s="347">
        <v>25</v>
      </c>
      <c r="BU114" s="200">
        <v>1415740.9993509375</v>
      </c>
      <c r="BV114" s="197">
        <v>35.393524983773439</v>
      </c>
      <c r="BW114" s="314">
        <v>25</v>
      </c>
      <c r="BX114" s="200">
        <v>1429898.4093444468</v>
      </c>
      <c r="BY114" s="197">
        <v>35.747460233611172</v>
      </c>
      <c r="BZ114" s="347">
        <v>25</v>
      </c>
      <c r="CA114" s="200">
        <v>1444197.3934378913</v>
      </c>
      <c r="CB114" s="197">
        <v>36.104934835947283</v>
      </c>
      <c r="CC114" s="347">
        <v>26</v>
      </c>
      <c r="CD114" s="200">
        <v>1458639.3673722702</v>
      </c>
      <c r="CE114" s="197">
        <v>37.924623551679019</v>
      </c>
      <c r="CF114" s="347">
        <v>27</v>
      </c>
      <c r="CG114" s="200">
        <v>1473225.7610459928</v>
      </c>
      <c r="CH114" s="197">
        <v>39.77709554824181</v>
      </c>
      <c r="CI114" s="347">
        <v>28</v>
      </c>
      <c r="CJ114" s="200">
        <v>1487958.0186564529</v>
      </c>
      <c r="CK114" s="197">
        <v>41.662824522380681</v>
      </c>
      <c r="CL114" s="314">
        <v>29</v>
      </c>
      <c r="CM114" s="200">
        <v>1502837.5988430174</v>
      </c>
      <c r="CN114" s="197">
        <v>43.582290366447502</v>
      </c>
      <c r="CO114" s="347">
        <v>30</v>
      </c>
      <c r="CP114" s="200">
        <v>1517865.9748314475</v>
      </c>
      <c r="CQ114" s="197">
        <v>45.535979244943427</v>
      </c>
    </row>
    <row r="115" spans="1:95" x14ac:dyDescent="0.35">
      <c r="A115" s="9" t="s">
        <v>93</v>
      </c>
      <c r="B115" s="10" t="s">
        <v>0</v>
      </c>
      <c r="C115" s="337">
        <v>175.396791411072</v>
      </c>
      <c r="D115" s="197">
        <v>261123.34184633999</v>
      </c>
      <c r="E115" s="197">
        <v>45.800196322384544</v>
      </c>
      <c r="F115" s="314">
        <v>171.88885558285057</v>
      </c>
      <c r="G115" s="200">
        <v>263734.57526480337</v>
      </c>
      <c r="H115" s="197">
        <v>45.333034319896221</v>
      </c>
      <c r="I115" s="314">
        <v>168.45107847119357</v>
      </c>
      <c r="J115" s="200">
        <v>266371.92101745139</v>
      </c>
      <c r="K115" s="197">
        <v>44.870637369833275</v>
      </c>
      <c r="L115" s="314">
        <v>165.0820569017697</v>
      </c>
      <c r="M115" s="200">
        <v>269035.6402276259</v>
      </c>
      <c r="N115" s="197">
        <v>44.412956868660977</v>
      </c>
      <c r="O115" s="314">
        <v>161.78041576373431</v>
      </c>
      <c r="P115" s="200">
        <v>271725.99662990216</v>
      </c>
      <c r="Q115" s="197">
        <v>43.959944708600638</v>
      </c>
      <c r="R115" s="314">
        <v>155.30919913318493</v>
      </c>
      <c r="S115" s="200">
        <v>274443.25659620116</v>
      </c>
      <c r="T115" s="197">
        <v>42.623562389459181</v>
      </c>
      <c r="U115" s="314">
        <v>149.09683116785754</v>
      </c>
      <c r="V115" s="200">
        <v>277187.68916216318</v>
      </c>
      <c r="W115" s="197">
        <v>41.327806092819621</v>
      </c>
      <c r="X115" s="314">
        <v>143.13295792114323</v>
      </c>
      <c r="Y115" s="200">
        <v>279959.5660537848</v>
      </c>
      <c r="Z115" s="197">
        <v>40.071440787597901</v>
      </c>
      <c r="AA115" s="314">
        <v>137.40763960429751</v>
      </c>
      <c r="AB115" s="200">
        <v>282759.16171432263</v>
      </c>
      <c r="AC115" s="197">
        <v>38.853268987654921</v>
      </c>
      <c r="AD115" s="314">
        <v>131.91133402012562</v>
      </c>
      <c r="AE115" s="200">
        <v>285586.75333146588</v>
      </c>
      <c r="AF115" s="197">
        <v>37.672129610430218</v>
      </c>
      <c r="AG115" s="314">
        <v>126.6348806593206</v>
      </c>
      <c r="AH115" s="200">
        <v>288442.62086478056</v>
      </c>
      <c r="AI115" s="197">
        <v>36.526896870273141</v>
      </c>
      <c r="AJ115" s="314">
        <v>121.56948543294777</v>
      </c>
      <c r="AK115" s="200">
        <v>291327.04707342834</v>
      </c>
      <c r="AL115" s="197">
        <v>35.416479205416834</v>
      </c>
      <c r="AM115" s="314">
        <v>116.70670601562986</v>
      </c>
      <c r="AN115" s="200">
        <v>294240.31754416262</v>
      </c>
      <c r="AO115" s="197">
        <v>34.33981823757216</v>
      </c>
      <c r="AP115" s="314">
        <v>112.03843777500467</v>
      </c>
      <c r="AQ115" s="200">
        <v>297182.72071960423</v>
      </c>
      <c r="AR115" s="197">
        <v>33.29588776314997</v>
      </c>
      <c r="AS115" s="314">
        <v>107.55690026400448</v>
      </c>
      <c r="AT115" s="200">
        <v>300154.54792680027</v>
      </c>
      <c r="AU115" s="197">
        <v>32.283692775150207</v>
      </c>
      <c r="AV115" s="314">
        <v>103.25462425344431</v>
      </c>
      <c r="AW115" s="200">
        <v>303156.09340606828</v>
      </c>
      <c r="AX115" s="197">
        <v>31.302268514785645</v>
      </c>
      <c r="AY115" s="314">
        <v>99.124439283306529</v>
      </c>
      <c r="AZ115" s="200">
        <v>306187.65434012894</v>
      </c>
      <c r="BA115" s="197">
        <v>30.350679551936157</v>
      </c>
      <c r="BB115" s="314">
        <v>95.159461711974274</v>
      </c>
      <c r="BC115" s="200">
        <v>309249.53088353021</v>
      </c>
      <c r="BD115" s="197">
        <v>29.428018893557297</v>
      </c>
      <c r="BE115" s="314">
        <v>91.353083243495306</v>
      </c>
      <c r="BF115" s="200">
        <v>312342.02619236551</v>
      </c>
      <c r="BG115" s="197">
        <v>28.533407119193157</v>
      </c>
      <c r="BH115" s="314">
        <v>87.698959913755488</v>
      </c>
      <c r="BI115" s="200">
        <v>315465.44645428914</v>
      </c>
      <c r="BJ115" s="197">
        <v>27.665991542769682</v>
      </c>
      <c r="BK115" s="314">
        <v>84.191001517205265</v>
      </c>
      <c r="BL115" s="200">
        <v>318620.100918832</v>
      </c>
      <c r="BM115" s="197">
        <v>26.824945399869478</v>
      </c>
      <c r="BN115" s="314">
        <v>80.823361456517048</v>
      </c>
      <c r="BO115" s="200">
        <v>321806.30192802032</v>
      </c>
      <c r="BP115" s="197">
        <v>26.009467059713444</v>
      </c>
      <c r="BQ115" s="314">
        <v>77.590426998256362</v>
      </c>
      <c r="BR115" s="200">
        <v>325024.36494730052</v>
      </c>
      <c r="BS115" s="197">
        <v>25.218779261098152</v>
      </c>
      <c r="BT115" s="314">
        <v>74.486809918326102</v>
      </c>
      <c r="BU115" s="200">
        <v>328274.60859677353</v>
      </c>
      <c r="BV115" s="197">
        <v>24.452128371560772</v>
      </c>
      <c r="BW115" s="314">
        <v>71.507337521593058</v>
      </c>
      <c r="BX115" s="200">
        <v>331557.35468274128</v>
      </c>
      <c r="BY115" s="197">
        <v>23.708783669065323</v>
      </c>
      <c r="BZ115" s="314">
        <v>68.647044020729339</v>
      </c>
      <c r="CA115" s="200">
        <v>334872.9282295687</v>
      </c>
      <c r="CB115" s="197">
        <v>22.988036645525739</v>
      </c>
      <c r="CC115" s="314">
        <v>65.901162259900161</v>
      </c>
      <c r="CD115" s="200">
        <v>338221.65751186438</v>
      </c>
      <c r="CE115" s="197">
        <v>22.289200331501757</v>
      </c>
      <c r="CF115" s="314">
        <v>63.265115769504156</v>
      </c>
      <c r="CG115" s="200">
        <v>341603.87408698304</v>
      </c>
      <c r="CH115" s="197">
        <v>21.611608641424102</v>
      </c>
      <c r="CI115" s="314">
        <v>60.734511138723988</v>
      </c>
      <c r="CJ115" s="200">
        <v>345019.91282785288</v>
      </c>
      <c r="CK115" s="197">
        <v>20.954615738724808</v>
      </c>
      <c r="CL115" s="314">
        <v>58.305130693175023</v>
      </c>
      <c r="CM115" s="200">
        <v>348470.11195613141</v>
      </c>
      <c r="CN115" s="197">
        <v>20.317595420267576</v>
      </c>
      <c r="CO115" s="314">
        <v>55.972925465448021</v>
      </c>
      <c r="CP115" s="200">
        <v>351954.81307569274</v>
      </c>
      <c r="CQ115" s="197">
        <v>19.699940519491442</v>
      </c>
    </row>
    <row r="116" spans="1:95" x14ac:dyDescent="0.35">
      <c r="A116" s="9" t="s">
        <v>263</v>
      </c>
      <c r="B116" s="10" t="s">
        <v>264</v>
      </c>
      <c r="C116" s="337">
        <v>0</v>
      </c>
      <c r="D116" s="197">
        <v>537591.64062614995</v>
      </c>
      <c r="E116" s="197">
        <v>0</v>
      </c>
      <c r="F116" s="339">
        <v>0</v>
      </c>
      <c r="G116" s="200">
        <v>542967.55703241145</v>
      </c>
      <c r="H116" s="197">
        <v>0</v>
      </c>
      <c r="I116" s="339">
        <v>0</v>
      </c>
      <c r="J116" s="200">
        <v>548397.23260273552</v>
      </c>
      <c r="K116" s="197">
        <v>0</v>
      </c>
      <c r="L116" s="339">
        <v>0</v>
      </c>
      <c r="M116" s="200">
        <v>553881.20492876286</v>
      </c>
      <c r="N116" s="197">
        <v>0</v>
      </c>
      <c r="O116" s="314">
        <v>0</v>
      </c>
      <c r="P116" s="200">
        <v>559420.01697805047</v>
      </c>
      <c r="Q116" s="197">
        <v>0</v>
      </c>
      <c r="R116" s="339">
        <v>0</v>
      </c>
      <c r="S116" s="200">
        <v>565014.21714783099</v>
      </c>
      <c r="T116" s="197">
        <v>0</v>
      </c>
      <c r="U116" s="339">
        <v>0</v>
      </c>
      <c r="V116" s="200">
        <v>570664.35931930935</v>
      </c>
      <c r="W116" s="197">
        <v>0</v>
      </c>
      <c r="X116" s="339">
        <v>0</v>
      </c>
      <c r="Y116" s="200">
        <v>576371.0029125025</v>
      </c>
      <c r="Z116" s="197">
        <v>0</v>
      </c>
      <c r="AA116" s="339">
        <v>0</v>
      </c>
      <c r="AB116" s="200">
        <v>582134.71294162748</v>
      </c>
      <c r="AC116" s="197">
        <v>0</v>
      </c>
      <c r="AD116" s="314">
        <v>0</v>
      </c>
      <c r="AE116" s="200">
        <v>587956.06007104379</v>
      </c>
      <c r="AF116" s="197">
        <v>0</v>
      </c>
      <c r="AG116" s="339">
        <v>2000</v>
      </c>
      <c r="AH116" s="200">
        <v>593835.62067175424</v>
      </c>
      <c r="AI116" s="197">
        <v>1187.6712413435084</v>
      </c>
      <c r="AJ116" s="339">
        <v>2000</v>
      </c>
      <c r="AK116" s="200">
        <v>599773.97687847179</v>
      </c>
      <c r="AL116" s="197">
        <v>1199.5479537569436</v>
      </c>
      <c r="AM116" s="339">
        <v>2000</v>
      </c>
      <c r="AN116" s="200">
        <v>605771.71664725651</v>
      </c>
      <c r="AO116" s="197">
        <v>1211.5434332945131</v>
      </c>
      <c r="AP116" s="339">
        <v>2000</v>
      </c>
      <c r="AQ116" s="200">
        <v>611829.43381372909</v>
      </c>
      <c r="AR116" s="197">
        <v>1223.658867627458</v>
      </c>
      <c r="AS116" s="314">
        <v>2000</v>
      </c>
      <c r="AT116" s="200">
        <v>617947.72815186635</v>
      </c>
      <c r="AU116" s="197">
        <v>1235.8954563037325</v>
      </c>
      <c r="AV116" s="339">
        <v>2000</v>
      </c>
      <c r="AW116" s="200">
        <v>624127.20543338498</v>
      </c>
      <c r="AX116" s="197">
        <v>1248.2544108667701</v>
      </c>
      <c r="AY116" s="339">
        <v>2000</v>
      </c>
      <c r="AZ116" s="200">
        <v>630368.4774877188</v>
      </c>
      <c r="BA116" s="197">
        <v>1260.7369549754376</v>
      </c>
      <c r="BB116" s="339">
        <v>2000</v>
      </c>
      <c r="BC116" s="200">
        <v>636672.16226259596</v>
      </c>
      <c r="BD116" s="197">
        <v>1273.344324525192</v>
      </c>
      <c r="BE116" s="339">
        <v>2000</v>
      </c>
      <c r="BF116" s="200">
        <v>643038.88388522191</v>
      </c>
      <c r="BG116" s="197">
        <v>1286.0777677704439</v>
      </c>
      <c r="BH116" s="314">
        <v>2000</v>
      </c>
      <c r="BI116" s="200">
        <v>649469.27272407408</v>
      </c>
      <c r="BJ116" s="197">
        <v>1298.9385454481483</v>
      </c>
      <c r="BK116" s="339">
        <v>2000</v>
      </c>
      <c r="BL116" s="200">
        <v>655963.96545131481</v>
      </c>
      <c r="BM116" s="197">
        <v>1311.9279309026297</v>
      </c>
      <c r="BN116" s="339">
        <v>2000</v>
      </c>
      <c r="BO116" s="200">
        <v>662523.60510582791</v>
      </c>
      <c r="BP116" s="197">
        <v>1325.047210211656</v>
      </c>
      <c r="BQ116" s="339">
        <v>2000</v>
      </c>
      <c r="BR116" s="200">
        <v>669148.84115688619</v>
      </c>
      <c r="BS116" s="197">
        <v>1338.2976823137724</v>
      </c>
      <c r="BT116" s="339">
        <v>2000</v>
      </c>
      <c r="BU116" s="200">
        <v>675840.32956845511</v>
      </c>
      <c r="BV116" s="197">
        <v>1351.6806591369102</v>
      </c>
      <c r="BW116" s="314">
        <v>2000</v>
      </c>
      <c r="BX116" s="200">
        <v>682598.73286413972</v>
      </c>
      <c r="BY116" s="197">
        <v>1365.1974657282794</v>
      </c>
      <c r="BZ116" s="339">
        <v>2000</v>
      </c>
      <c r="CA116" s="200">
        <v>689424.72019278107</v>
      </c>
      <c r="CB116" s="197">
        <v>1378.8494403855623</v>
      </c>
      <c r="CC116" s="339">
        <v>2000</v>
      </c>
      <c r="CD116" s="200">
        <v>696318.96739470889</v>
      </c>
      <c r="CE116" s="197">
        <v>1392.6379347894178</v>
      </c>
      <c r="CF116" s="339">
        <v>2000</v>
      </c>
      <c r="CG116" s="200">
        <v>703282.15706865594</v>
      </c>
      <c r="CH116" s="197">
        <v>1406.5643141373118</v>
      </c>
      <c r="CI116" s="339">
        <v>2000</v>
      </c>
      <c r="CJ116" s="200">
        <v>710314.97863934247</v>
      </c>
      <c r="CK116" s="197">
        <v>1420.6299572786847</v>
      </c>
      <c r="CL116" s="314">
        <v>2000</v>
      </c>
      <c r="CM116" s="200">
        <v>717418.12842573586</v>
      </c>
      <c r="CN116" s="197">
        <v>1434.8362568514717</v>
      </c>
      <c r="CO116" s="339">
        <v>2000</v>
      </c>
      <c r="CP116" s="200">
        <v>724592.30970999319</v>
      </c>
      <c r="CQ116" s="197">
        <v>1449.1846194199866</v>
      </c>
    </row>
    <row r="117" spans="1:95" x14ac:dyDescent="0.35">
      <c r="A117" s="6">
        <v>3</v>
      </c>
      <c r="B117" s="3" t="s">
        <v>80</v>
      </c>
      <c r="C117" s="323">
        <v>2921.2239413091365</v>
      </c>
      <c r="D117" s="318">
        <v>553643.98289730935</v>
      </c>
      <c r="E117" s="318">
        <v>1617.3180578013662</v>
      </c>
      <c r="F117" s="317">
        <v>2910.7500678989327</v>
      </c>
      <c r="G117" s="318">
        <v>557934.27804681961</v>
      </c>
      <c r="H117" s="318">
        <v>1624.0072377079223</v>
      </c>
      <c r="I117" s="317">
        <v>2881.0510677478246</v>
      </c>
      <c r="J117" s="318">
        <v>563634.41690368403</v>
      </c>
      <c r="K117" s="318">
        <v>1623.8595386397815</v>
      </c>
      <c r="L117" s="317">
        <v>2851.3837419060324</v>
      </c>
      <c r="M117" s="318">
        <v>569393.164356414</v>
      </c>
      <c r="N117" s="318">
        <v>1623.5584115983083</v>
      </c>
      <c r="O117" s="317">
        <v>2816.1557975607589</v>
      </c>
      <c r="P117" s="318">
        <v>575080.83926780068</v>
      </c>
      <c r="Q117" s="318">
        <v>1619.5172395701238</v>
      </c>
      <c r="R117" s="317">
        <v>3476.4054345814211</v>
      </c>
      <c r="S117" s="318">
        <v>594061.72777141968</v>
      </c>
      <c r="T117" s="318">
        <v>2065.1994189013922</v>
      </c>
      <c r="U117" s="317">
        <v>3468.7237128546731</v>
      </c>
      <c r="V117" s="318">
        <v>600763.87925648235</v>
      </c>
      <c r="W117" s="318">
        <v>2083.8839138035219</v>
      </c>
      <c r="X117" s="317">
        <v>3461.0671480889177</v>
      </c>
      <c r="Y117" s="318">
        <v>607540.98302078457</v>
      </c>
      <c r="Z117" s="318">
        <v>2102.7401374508845</v>
      </c>
      <c r="AA117" s="317">
        <v>3453.4396646451551</v>
      </c>
      <c r="AB117" s="318">
        <v>614393.57844303478</v>
      </c>
      <c r="AC117" s="318">
        <v>2121.771153498451</v>
      </c>
      <c r="AD117" s="317">
        <v>3445.8438421939063</v>
      </c>
      <c r="AE117" s="318">
        <v>621322.29041279422</v>
      </c>
      <c r="AF117" s="318">
        <v>2140.9795884367409</v>
      </c>
      <c r="AG117" s="317">
        <v>3448.6979045557782</v>
      </c>
      <c r="AH117" s="318">
        <v>628177.03722185665</v>
      </c>
      <c r="AI117" s="318">
        <v>2166.3928319570741</v>
      </c>
      <c r="AJ117" s="317">
        <v>3442.0577259913221</v>
      </c>
      <c r="AK117" s="318">
        <v>634798.3012063303</v>
      </c>
      <c r="AL117" s="318">
        <v>2185.0123971134158</v>
      </c>
      <c r="AM117" s="317">
        <v>3435.4554569822321</v>
      </c>
      <c r="AN117" s="318">
        <v>641486.23056702025</v>
      </c>
      <c r="AO117" s="318">
        <v>2203.7973713804322</v>
      </c>
      <c r="AP117" s="317">
        <v>3428.8942841810376</v>
      </c>
      <c r="AQ117" s="318">
        <v>648241.19593523815</v>
      </c>
      <c r="AR117" s="318">
        <v>2222.7505315130184</v>
      </c>
      <c r="AS117" s="317">
        <v>3422.3753827339706</v>
      </c>
      <c r="AT117" s="318">
        <v>655063.71020917036</v>
      </c>
      <c r="AU117" s="318">
        <v>2241.8739159422439</v>
      </c>
      <c r="AV117" s="317">
        <v>3422.5599912109797</v>
      </c>
      <c r="AW117" s="318">
        <v>661843.39710840443</v>
      </c>
      <c r="AX117" s="318">
        <v>2265.1987313903855</v>
      </c>
      <c r="AY117" s="317">
        <v>3414.3364601159665</v>
      </c>
      <c r="AZ117" s="318">
        <v>668812.62454464519</v>
      </c>
      <c r="BA117" s="318">
        <v>2283.5513289686328</v>
      </c>
      <c r="BB117" s="317">
        <v>3406.1514930560775</v>
      </c>
      <c r="BC117" s="318">
        <v>675852.13082682318</v>
      </c>
      <c r="BD117" s="318">
        <v>2302.0547445009151</v>
      </c>
      <c r="BE117" s="317">
        <v>3398.0077017451708</v>
      </c>
      <c r="BF117" s="318">
        <v>682962.34829182585</v>
      </c>
      <c r="BG117" s="318">
        <v>2320.7113194975918</v>
      </c>
      <c r="BH117" s="317">
        <v>3389.9090272625372</v>
      </c>
      <c r="BI117" s="318">
        <v>690143.59622231591</v>
      </c>
      <c r="BJ117" s="318">
        <v>2339.5240069414599</v>
      </c>
      <c r="BK117" s="317">
        <v>3397.5958848520368</v>
      </c>
      <c r="BL117" s="318">
        <v>697127.15277056617</v>
      </c>
      <c r="BM117" s="318">
        <v>2368.5563454718927</v>
      </c>
      <c r="BN117" s="317">
        <v>3364.9288365954308</v>
      </c>
      <c r="BO117" s="318">
        <v>704904.66175346193</v>
      </c>
      <c r="BP117" s="318">
        <v>2371.9540233847724</v>
      </c>
      <c r="BQ117" s="317">
        <v>3332.3153068187958</v>
      </c>
      <c r="BR117" s="318">
        <v>712777.66711126745</v>
      </c>
      <c r="BS117" s="318">
        <v>2375.1999304734686</v>
      </c>
      <c r="BT117" s="317">
        <v>3299.7571509483023</v>
      </c>
      <c r="BU117" s="318">
        <v>720747.47771866387</v>
      </c>
      <c r="BV117" s="318">
        <v>2378.291643630113</v>
      </c>
      <c r="BW117" s="317">
        <v>3267.2536270898318</v>
      </c>
      <c r="BX117" s="318">
        <v>728815.65079364995</v>
      </c>
      <c r="BY117" s="318">
        <v>2381.2255785353891</v>
      </c>
      <c r="BZ117" s="317">
        <v>3234.8069517471567</v>
      </c>
      <c r="CA117" s="318">
        <v>736983.51774548111</v>
      </c>
      <c r="CB117" s="318">
        <v>2383.9994065261562</v>
      </c>
      <c r="CC117" s="317">
        <v>3219.6639021628284</v>
      </c>
      <c r="CD117" s="318">
        <v>744806.61928964406</v>
      </c>
      <c r="CE117" s="318">
        <v>2398.0269862187997</v>
      </c>
      <c r="CF117" s="317">
        <v>3204.5829390227409</v>
      </c>
      <c r="CG117" s="318">
        <v>752709.01315818238</v>
      </c>
      <c r="CH117" s="318">
        <v>2412.118461615355</v>
      </c>
      <c r="CI117" s="317">
        <v>3189.5656857091608</v>
      </c>
      <c r="CJ117" s="318">
        <v>760691.22817439982</v>
      </c>
      <c r="CK117" s="318">
        <v>2426.2746388050232</v>
      </c>
      <c r="CL117" s="317">
        <v>3174.6334197644655</v>
      </c>
      <c r="CM117" s="318">
        <v>768751.89496662945</v>
      </c>
      <c r="CN117" s="318">
        <v>2440.5054572683239</v>
      </c>
      <c r="CO117" s="317">
        <v>3159.7830861508555</v>
      </c>
      <c r="CP117" s="318">
        <v>776891.89181139169</v>
      </c>
      <c r="CQ117" s="318">
        <v>2454.8098595133756</v>
      </c>
    </row>
    <row r="118" spans="1:95" x14ac:dyDescent="0.35">
      <c r="A118" s="9" t="s">
        <v>64</v>
      </c>
      <c r="B118" s="10" t="s">
        <v>391</v>
      </c>
      <c r="C118" s="337">
        <v>1554.0298642922198</v>
      </c>
      <c r="D118" s="197">
        <v>520917.85746360954</v>
      </c>
      <c r="E118" s="197">
        <v>809.52190734156704</v>
      </c>
      <c r="F118" s="339">
        <v>1543.3051999853508</v>
      </c>
      <c r="G118" s="200">
        <v>526127.03603824566</v>
      </c>
      <c r="H118" s="197">
        <v>811.97459057070455</v>
      </c>
      <c r="I118" s="339">
        <v>1532.5805356784813</v>
      </c>
      <c r="J118" s="200">
        <v>531388.30639862816</v>
      </c>
      <c r="K118" s="197">
        <v>814.39537527369043</v>
      </c>
      <c r="L118" s="339">
        <v>1521.8558713716122</v>
      </c>
      <c r="M118" s="200">
        <v>536702.18946261448</v>
      </c>
      <c r="N118" s="197">
        <v>816.78337821167929</v>
      </c>
      <c r="O118" s="314">
        <v>1511.1312070647434</v>
      </c>
      <c r="P118" s="200">
        <v>542069.21135724068</v>
      </c>
      <c r="Q118" s="197">
        <v>819.13770167090058</v>
      </c>
      <c r="R118" s="339">
        <v>1500.4065427578744</v>
      </c>
      <c r="S118" s="200">
        <v>547489.90347081306</v>
      </c>
      <c r="T118" s="197">
        <v>821.45743326148499</v>
      </c>
      <c r="U118" s="339">
        <v>1482.3417941173282</v>
      </c>
      <c r="V118" s="200">
        <v>552964.80250552122</v>
      </c>
      <c r="W118" s="197">
        <v>819.68283742976837</v>
      </c>
      <c r="X118" s="339">
        <v>1464.277045476782</v>
      </c>
      <c r="Y118" s="200">
        <v>558494.4505305764</v>
      </c>
      <c r="Z118" s="197">
        <v>817.79060393809118</v>
      </c>
      <c r="AA118" s="339">
        <v>1446.2122968362355</v>
      </c>
      <c r="AB118" s="200">
        <v>564079.39503588213</v>
      </c>
      <c r="AC118" s="197">
        <v>815.77855749283731</v>
      </c>
      <c r="AD118" s="314">
        <v>1428.1475481956895</v>
      </c>
      <c r="AE118" s="200">
        <v>569720.188986241</v>
      </c>
      <c r="AF118" s="197">
        <v>813.64449105828498</v>
      </c>
      <c r="AG118" s="339">
        <v>1420.2017646743336</v>
      </c>
      <c r="AH118" s="200">
        <v>575417.39087610343</v>
      </c>
      <c r="AI118" s="197">
        <v>817.20879394654287</v>
      </c>
      <c r="AJ118" s="339">
        <v>1417.4726868821431</v>
      </c>
      <c r="AK118" s="200">
        <v>581171.56478486443</v>
      </c>
      <c r="AL118" s="197">
        <v>823.79481947510124</v>
      </c>
      <c r="AM118" s="339">
        <v>1414.7436090899523</v>
      </c>
      <c r="AN118" s="200">
        <v>586983.2804327131</v>
      </c>
      <c r="AO118" s="197">
        <v>830.43084463483603</v>
      </c>
      <c r="AP118" s="339">
        <v>1412.014531297762</v>
      </c>
      <c r="AQ118" s="200">
        <v>592853.11323704023</v>
      </c>
      <c r="AR118" s="197">
        <v>837.11721081581845</v>
      </c>
      <c r="AS118" s="314">
        <v>1409.2854535055715</v>
      </c>
      <c r="AT118" s="200">
        <v>598781.64436941058</v>
      </c>
      <c r="AU118" s="197">
        <v>843.85426123595653</v>
      </c>
      <c r="AV118" s="339">
        <v>1413.2230423800474</v>
      </c>
      <c r="AW118" s="200">
        <v>604769.46081310464</v>
      </c>
      <c r="AX118" s="197">
        <v>854.67413734883667</v>
      </c>
      <c r="AY118" s="339">
        <v>1409.312431933474</v>
      </c>
      <c r="AZ118" s="200">
        <v>610817.15542123572</v>
      </c>
      <c r="BA118" s="197">
        <v>860.83221077338851</v>
      </c>
      <c r="BB118" s="339">
        <v>1405.4018214869004</v>
      </c>
      <c r="BC118" s="200">
        <v>616925.32697544806</v>
      </c>
      <c r="BD118" s="197">
        <v>867.02797825269624</v>
      </c>
      <c r="BE118" s="339">
        <v>1401.4912110403268</v>
      </c>
      <c r="BF118" s="200">
        <v>623094.58024520252</v>
      </c>
      <c r="BG118" s="197">
        <v>873.26157786051294</v>
      </c>
      <c r="BH118" s="314">
        <v>1397.5806005937529</v>
      </c>
      <c r="BI118" s="200">
        <v>629325.52604765457</v>
      </c>
      <c r="BJ118" s="197">
        <v>879.53314666266056</v>
      </c>
      <c r="BK118" s="339">
        <v>1408.9080853852749</v>
      </c>
      <c r="BL118" s="200">
        <v>635618.78130813106</v>
      </c>
      <c r="BM118" s="197">
        <v>895.5284402077607</v>
      </c>
      <c r="BN118" s="339">
        <v>1380.3307331856581</v>
      </c>
      <c r="BO118" s="200">
        <v>641974.96912121237</v>
      </c>
      <c r="BP118" s="197">
        <v>886.13777981392332</v>
      </c>
      <c r="BQ118" s="339">
        <v>1351.7533809860408</v>
      </c>
      <c r="BR118" s="200">
        <v>648394.71881242446</v>
      </c>
      <c r="BS118" s="197">
        <v>876.46975336818798</v>
      </c>
      <c r="BT118" s="339">
        <v>1323.176028786424</v>
      </c>
      <c r="BU118" s="200">
        <v>654878.66600054875</v>
      </c>
      <c r="BV118" s="197">
        <v>866.51975261555708</v>
      </c>
      <c r="BW118" s="314">
        <v>1294.598676586807</v>
      </c>
      <c r="BX118" s="200">
        <v>661427.45266055421</v>
      </c>
      <c r="BY118" s="197">
        <v>856.28310487253646</v>
      </c>
      <c r="BZ118" s="339">
        <v>1266.0213243871899</v>
      </c>
      <c r="CA118" s="200">
        <v>668041.7271871597</v>
      </c>
      <c r="CB118" s="197">
        <v>845.75507219939379</v>
      </c>
      <c r="CC118" s="339">
        <v>1256.47274582719</v>
      </c>
      <c r="CD118" s="200">
        <v>674722.14445903129</v>
      </c>
      <c r="CE118" s="197">
        <v>847.76998551884901</v>
      </c>
      <c r="CF118" s="339">
        <v>1246.9241672671899</v>
      </c>
      <c r="CG118" s="200">
        <v>681469.36590362166</v>
      </c>
      <c r="CH118" s="197">
        <v>849.74062159747336</v>
      </c>
      <c r="CI118" s="339">
        <v>1237.3755887071898</v>
      </c>
      <c r="CJ118" s="200">
        <v>688284.05956265784</v>
      </c>
      <c r="CK118" s="197">
        <v>851.6658933991182</v>
      </c>
      <c r="CL118" s="314">
        <v>1227.8270101471899</v>
      </c>
      <c r="CM118" s="200">
        <v>695166.90015828446</v>
      </c>
      <c r="CN118" s="197">
        <v>853.54469657463642</v>
      </c>
      <c r="CO118" s="339">
        <v>1218.27843158719</v>
      </c>
      <c r="CP118" s="200">
        <v>702118.56915986736</v>
      </c>
      <c r="CQ118" s="197">
        <v>855.37590922432514</v>
      </c>
    </row>
    <row r="119" spans="1:95" x14ac:dyDescent="0.35">
      <c r="A119" s="57" t="s">
        <v>65</v>
      </c>
      <c r="B119" s="55" t="s">
        <v>36</v>
      </c>
      <c r="C119" s="337">
        <v>449.76518678996047</v>
      </c>
      <c r="D119" s="197">
        <v>518340.28953846829</v>
      </c>
      <c r="E119" s="197">
        <v>233.13141714503141</v>
      </c>
      <c r="F119" s="347">
        <v>434.18288258916783</v>
      </c>
      <c r="G119" s="200">
        <v>523523.69243385299</v>
      </c>
      <c r="H119" s="197">
        <v>227.30502588465521</v>
      </c>
      <c r="I119" s="347">
        <v>418.6005783883752</v>
      </c>
      <c r="J119" s="200">
        <v>528758.92935819156</v>
      </c>
      <c r="K119" s="197">
        <v>221.338793657357</v>
      </c>
      <c r="L119" s="347">
        <v>403.01827418758256</v>
      </c>
      <c r="M119" s="200">
        <v>534046.51865177345</v>
      </c>
      <c r="N119" s="197">
        <v>215.23050628292435</v>
      </c>
      <c r="O119" s="314">
        <v>387.43596998678993</v>
      </c>
      <c r="P119" s="200">
        <v>539386.98383829114</v>
      </c>
      <c r="Q119" s="197">
        <v>208.9779192816373</v>
      </c>
      <c r="R119" s="347">
        <v>371.85366578599741</v>
      </c>
      <c r="S119" s="200">
        <v>544780.85367667407</v>
      </c>
      <c r="T119" s="197">
        <v>202.57875748969633</v>
      </c>
      <c r="U119" s="347">
        <v>371.85410326089834</v>
      </c>
      <c r="V119" s="200">
        <v>550228.66221344087</v>
      </c>
      <c r="W119" s="197">
        <v>204.60478577582279</v>
      </c>
      <c r="X119" s="347">
        <v>371.85454073579928</v>
      </c>
      <c r="Y119" s="200">
        <v>555730.94883557525</v>
      </c>
      <c r="Z119" s="197">
        <v>206.65107675192283</v>
      </c>
      <c r="AA119" s="347">
        <v>371.85497821070021</v>
      </c>
      <c r="AB119" s="200">
        <v>561288.25832393102</v>
      </c>
      <c r="AC119" s="197">
        <v>208.71783306896725</v>
      </c>
      <c r="AD119" s="314">
        <v>371.85541568560114</v>
      </c>
      <c r="AE119" s="200">
        <v>566901.14090717037</v>
      </c>
      <c r="AF119" s="197">
        <v>210.8052594046774</v>
      </c>
      <c r="AG119" s="347">
        <v>371.85585316050214</v>
      </c>
      <c r="AH119" s="200">
        <v>572570.15231624211</v>
      </c>
      <c r="AI119" s="197">
        <v>212.91356248379486</v>
      </c>
      <c r="AJ119" s="347">
        <v>371.85585316050214</v>
      </c>
      <c r="AK119" s="200">
        <v>578295.85383940453</v>
      </c>
      <c r="AL119" s="197">
        <v>215.04269810863281</v>
      </c>
      <c r="AM119" s="347">
        <v>371.85585316050214</v>
      </c>
      <c r="AN119" s="200">
        <v>584078.8123777986</v>
      </c>
      <c r="AO119" s="197">
        <v>217.19312508971916</v>
      </c>
      <c r="AP119" s="347">
        <v>371.85585316050214</v>
      </c>
      <c r="AQ119" s="200">
        <v>589919.60050157655</v>
      </c>
      <c r="AR119" s="197">
        <v>219.36505634061635</v>
      </c>
      <c r="AS119" s="314">
        <v>371.85585316050214</v>
      </c>
      <c r="AT119" s="200">
        <v>595818.79650659231</v>
      </c>
      <c r="AU119" s="197">
        <v>221.55870690402247</v>
      </c>
      <c r="AV119" s="347">
        <v>371.85585316050214</v>
      </c>
      <c r="AW119" s="200">
        <v>601776.98447165824</v>
      </c>
      <c r="AX119" s="197">
        <v>223.77429397306273</v>
      </c>
      <c r="AY119" s="347">
        <v>371.85585316050214</v>
      </c>
      <c r="AZ119" s="200">
        <v>607794.75431637478</v>
      </c>
      <c r="BA119" s="197">
        <v>226.01203691279335</v>
      </c>
      <c r="BB119" s="347">
        <v>371.85585316050214</v>
      </c>
      <c r="BC119" s="200">
        <v>613872.70185953856</v>
      </c>
      <c r="BD119" s="197">
        <v>228.27215728192127</v>
      </c>
      <c r="BE119" s="347">
        <v>371.85585316050214</v>
      </c>
      <c r="BF119" s="200">
        <v>620011.428878134</v>
      </c>
      <c r="BG119" s="197">
        <v>230.55487885474051</v>
      </c>
      <c r="BH119" s="314">
        <v>371.85585316050214</v>
      </c>
      <c r="BI119" s="200">
        <v>626211.5431669153</v>
      </c>
      <c r="BJ119" s="197">
        <v>232.86042764328789</v>
      </c>
      <c r="BK119" s="347">
        <v>371.85585316050214</v>
      </c>
      <c r="BL119" s="200">
        <v>632473.65859858447</v>
      </c>
      <c r="BM119" s="197">
        <v>235.1890319197208</v>
      </c>
      <c r="BN119" s="347">
        <v>371.85585316050214</v>
      </c>
      <c r="BO119" s="200">
        <v>638798.39518457034</v>
      </c>
      <c r="BP119" s="197">
        <v>237.540922238918</v>
      </c>
      <c r="BQ119" s="347">
        <v>371.85585316050214</v>
      </c>
      <c r="BR119" s="200">
        <v>645186.37913641601</v>
      </c>
      <c r="BS119" s="197">
        <v>239.91633146130718</v>
      </c>
      <c r="BT119" s="347">
        <v>371.85585316050214</v>
      </c>
      <c r="BU119" s="200">
        <v>651638.24292778014</v>
      </c>
      <c r="BV119" s="197">
        <v>242.31549477592023</v>
      </c>
      <c r="BW119" s="314">
        <v>371.85585316050214</v>
      </c>
      <c r="BX119" s="200">
        <v>658154.6253570579</v>
      </c>
      <c r="BY119" s="197">
        <v>244.73864972367943</v>
      </c>
      <c r="BZ119" s="347">
        <v>371.85585316050214</v>
      </c>
      <c r="CA119" s="200">
        <v>664736.17161062849</v>
      </c>
      <c r="CB119" s="197">
        <v>247.18603622091621</v>
      </c>
      <c r="CC119" s="347">
        <v>371.85585316050214</v>
      </c>
      <c r="CD119" s="200">
        <v>671383.53332673479</v>
      </c>
      <c r="CE119" s="197">
        <v>249.65789658312539</v>
      </c>
      <c r="CF119" s="347">
        <v>371.85585316050214</v>
      </c>
      <c r="CG119" s="200">
        <v>678097.36866000213</v>
      </c>
      <c r="CH119" s="197">
        <v>252.15447554895664</v>
      </c>
      <c r="CI119" s="347">
        <v>371.85585316050214</v>
      </c>
      <c r="CJ119" s="200">
        <v>684878.34234660212</v>
      </c>
      <c r="CK119" s="197">
        <v>254.67602030444618</v>
      </c>
      <c r="CL119" s="314">
        <v>371.85585316050214</v>
      </c>
      <c r="CM119" s="200">
        <v>691727.12577006815</v>
      </c>
      <c r="CN119" s="197">
        <v>257.22278050749065</v>
      </c>
      <c r="CO119" s="347">
        <v>371.85585316050214</v>
      </c>
      <c r="CP119" s="200">
        <v>698644.39702776878</v>
      </c>
      <c r="CQ119" s="197">
        <v>259.79500831256553</v>
      </c>
    </row>
    <row r="120" spans="1:95" x14ac:dyDescent="0.35">
      <c r="A120" s="57" t="s">
        <v>66</v>
      </c>
      <c r="B120" s="55" t="s">
        <v>33</v>
      </c>
      <c r="C120" s="337">
        <v>226.40512768812789</v>
      </c>
      <c r="D120" s="197">
        <v>518340.28953846829</v>
      </c>
      <c r="E120" s="197">
        <v>117.3548994388581</v>
      </c>
      <c r="F120" s="347">
        <v>215.16685690926906</v>
      </c>
      <c r="G120" s="200">
        <v>523523.69243385299</v>
      </c>
      <c r="H120" s="197">
        <v>112.64494741852704</v>
      </c>
      <c r="I120" s="347">
        <v>203.92858613041022</v>
      </c>
      <c r="J120" s="200">
        <v>528758.92935819156</v>
      </c>
      <c r="K120" s="197">
        <v>107.82906086784546</v>
      </c>
      <c r="L120" s="347">
        <v>192.69031535155139</v>
      </c>
      <c r="M120" s="200">
        <v>534046.51865177345</v>
      </c>
      <c r="N120" s="197">
        <v>102.90559209140841</v>
      </c>
      <c r="O120" s="314">
        <v>181.45204457269256</v>
      </c>
      <c r="P120" s="200">
        <v>539386.98383829114</v>
      </c>
      <c r="Q120" s="197">
        <v>97.872871033355807</v>
      </c>
      <c r="R120" s="347">
        <v>170.2137737938337</v>
      </c>
      <c r="S120" s="200">
        <v>544780.85367667407</v>
      </c>
      <c r="T120" s="197">
        <v>92.729204994933013</v>
      </c>
      <c r="U120" s="347">
        <v>164.34562037448606</v>
      </c>
      <c r="V120" s="200">
        <v>550228.66221344087</v>
      </c>
      <c r="W120" s="197">
        <v>90.42767083929148</v>
      </c>
      <c r="X120" s="347">
        <v>158.47746695513842</v>
      </c>
      <c r="Y120" s="200">
        <v>555730.94883557525</v>
      </c>
      <c r="Z120" s="197">
        <v>88.070833080037588</v>
      </c>
      <c r="AA120" s="347">
        <v>152.60931353579079</v>
      </c>
      <c r="AB120" s="200">
        <v>561288.25832393102</v>
      </c>
      <c r="AC120" s="197">
        <v>85.657815798514719</v>
      </c>
      <c r="AD120" s="314">
        <v>146.74116011644315</v>
      </c>
      <c r="AE120" s="200">
        <v>566901.14090717037</v>
      </c>
      <c r="AF120" s="197">
        <v>83.187731088053397</v>
      </c>
      <c r="AG120" s="347">
        <v>140.87300669709555</v>
      </c>
      <c r="AH120" s="200">
        <v>572570.15231624211</v>
      </c>
      <c r="AI120" s="197">
        <v>80.659678901802991</v>
      </c>
      <c r="AJ120" s="347">
        <v>142.20483963104962</v>
      </c>
      <c r="AK120" s="200">
        <v>578295.85383940453</v>
      </c>
      <c r="AL120" s="197">
        <v>82.236469154533424</v>
      </c>
      <c r="AM120" s="347">
        <v>143.5366725650037</v>
      </c>
      <c r="AN120" s="200">
        <v>584078.8123777986</v>
      </c>
      <c r="AO120" s="197">
        <v>83.836729244428312</v>
      </c>
      <c r="AP120" s="347">
        <v>144.86850549895777</v>
      </c>
      <c r="AQ120" s="200">
        <v>589919.60050157655</v>
      </c>
      <c r="AR120" s="197">
        <v>85.460770889205619</v>
      </c>
      <c r="AS120" s="314">
        <v>146.20033843291185</v>
      </c>
      <c r="AT120" s="200">
        <v>595818.79650659231</v>
      </c>
      <c r="AU120" s="197">
        <v>87.108909693954033</v>
      </c>
      <c r="AV120" s="347">
        <v>147.53217136686587</v>
      </c>
      <c r="AW120" s="200">
        <v>601776.98447165824</v>
      </c>
      <c r="AX120" s="197">
        <v>88.781465197708457</v>
      </c>
      <c r="AY120" s="347">
        <v>148.65316499164413</v>
      </c>
      <c r="AZ120" s="200">
        <v>607794.75431637478</v>
      </c>
      <c r="BA120" s="197">
        <v>90.350613894447861</v>
      </c>
      <c r="BB120" s="347">
        <v>149.7741586164224</v>
      </c>
      <c r="BC120" s="200">
        <v>613872.70185953856</v>
      </c>
      <c r="BD120" s="197">
        <v>91.942267418602299</v>
      </c>
      <c r="BE120" s="347">
        <v>150.89515224120066</v>
      </c>
      <c r="BF120" s="200">
        <v>620011.428878134</v>
      </c>
      <c r="BG120" s="197">
        <v>93.556718951850385</v>
      </c>
      <c r="BH120" s="314">
        <v>152.01614586597893</v>
      </c>
      <c r="BI120" s="200">
        <v>626211.5431669153</v>
      </c>
      <c r="BJ120" s="197">
        <v>95.194265289021558</v>
      </c>
      <c r="BK120" s="347">
        <v>153.13713949075725</v>
      </c>
      <c r="BL120" s="200">
        <v>632473.65859858447</v>
      </c>
      <c r="BM120" s="197">
        <v>96.855206881040999</v>
      </c>
      <c r="BN120" s="347">
        <v>154.13709161114028</v>
      </c>
      <c r="BO120" s="200">
        <v>638798.39518457034</v>
      </c>
      <c r="BP120" s="197">
        <v>98.46252675961351</v>
      </c>
      <c r="BQ120" s="347">
        <v>155.13704373152331</v>
      </c>
      <c r="BR120" s="200">
        <v>645186.37913641601</v>
      </c>
      <c r="BS120" s="197">
        <v>100.09230751506935</v>
      </c>
      <c r="BT120" s="347">
        <v>156.13699585190633</v>
      </c>
      <c r="BU120" s="200">
        <v>651638.24292778014</v>
      </c>
      <c r="BV120" s="197">
        <v>101.74483763295834</v>
      </c>
      <c r="BW120" s="314">
        <v>157.13694797228936</v>
      </c>
      <c r="BX120" s="200">
        <v>658154.6253570579</v>
      </c>
      <c r="BY120" s="197">
        <v>103.42040912245361</v>
      </c>
      <c r="BZ120" s="347">
        <v>158.13690009267245</v>
      </c>
      <c r="CA120" s="200">
        <v>664736.17161062849</v>
      </c>
      <c r="CB120" s="197">
        <v>105.11931755797553</v>
      </c>
      <c r="CC120" s="347">
        <v>158.13690009267245</v>
      </c>
      <c r="CD120" s="200">
        <v>671383.53332673479</v>
      </c>
      <c r="CE120" s="197">
        <v>106.17051073355529</v>
      </c>
      <c r="CF120" s="347">
        <v>158.13690009267245</v>
      </c>
      <c r="CG120" s="200">
        <v>678097.36866000213</v>
      </c>
      <c r="CH120" s="197">
        <v>107.23221584089085</v>
      </c>
      <c r="CI120" s="347">
        <v>158.13690009267245</v>
      </c>
      <c r="CJ120" s="200">
        <v>684878.34234660212</v>
      </c>
      <c r="CK120" s="197">
        <v>108.30453799929974</v>
      </c>
      <c r="CL120" s="314">
        <v>158.13690009267245</v>
      </c>
      <c r="CM120" s="200">
        <v>691727.12577006815</v>
      </c>
      <c r="CN120" s="197">
        <v>109.38758337929274</v>
      </c>
      <c r="CO120" s="347">
        <v>158.13690009267245</v>
      </c>
      <c r="CP120" s="200">
        <v>698644.39702776878</v>
      </c>
      <c r="CQ120" s="197">
        <v>110.48145921308566</v>
      </c>
    </row>
    <row r="121" spans="1:95" x14ac:dyDescent="0.35">
      <c r="A121" s="57" t="s">
        <v>67</v>
      </c>
      <c r="B121" s="55" t="s">
        <v>34</v>
      </c>
      <c r="C121" s="337">
        <v>17</v>
      </c>
      <c r="D121" s="197">
        <v>518340.28953846829</v>
      </c>
      <c r="E121" s="197">
        <v>8.8117849221539615</v>
      </c>
      <c r="F121" s="347">
        <v>39.096612395209561</v>
      </c>
      <c r="G121" s="200">
        <v>523523.69243385299</v>
      </c>
      <c r="H121" s="197">
        <v>20.468002882795254</v>
      </c>
      <c r="I121" s="347">
        <v>61.193224790419123</v>
      </c>
      <c r="J121" s="200">
        <v>528758.92935819156</v>
      </c>
      <c r="K121" s="197">
        <v>32.356464024157162</v>
      </c>
      <c r="L121" s="347">
        <v>83.289837185628684</v>
      </c>
      <c r="M121" s="200">
        <v>534046.51865177345</v>
      </c>
      <c r="N121" s="197">
        <v>44.480647588058027</v>
      </c>
      <c r="O121" s="314">
        <v>105.38644958083825</v>
      </c>
      <c r="P121" s="200">
        <v>539386.98383829114</v>
      </c>
      <c r="Q121" s="197">
        <v>56.844079176834484</v>
      </c>
      <c r="R121" s="347">
        <v>127.48306197604782</v>
      </c>
      <c r="S121" s="200">
        <v>544780.85367667407</v>
      </c>
      <c r="T121" s="197">
        <v>69.450331332627684</v>
      </c>
      <c r="U121" s="347">
        <v>127.48306197604782</v>
      </c>
      <c r="V121" s="200">
        <v>550228.66221344087</v>
      </c>
      <c r="W121" s="197">
        <v>70.144834645953964</v>
      </c>
      <c r="X121" s="347">
        <v>127.48306197604782</v>
      </c>
      <c r="Y121" s="200">
        <v>555730.94883557525</v>
      </c>
      <c r="Z121" s="197">
        <v>70.846282992413506</v>
      </c>
      <c r="AA121" s="347">
        <v>127.48306197604782</v>
      </c>
      <c r="AB121" s="200">
        <v>561288.25832393102</v>
      </c>
      <c r="AC121" s="197">
        <v>71.554745822337637</v>
      </c>
      <c r="AD121" s="314">
        <v>127.48306197604782</v>
      </c>
      <c r="AE121" s="200">
        <v>566901.14090717037</v>
      </c>
      <c r="AF121" s="197">
        <v>72.27029328056102</v>
      </c>
      <c r="AG121" s="347">
        <v>137.60202709523807</v>
      </c>
      <c r="AH121" s="200">
        <v>572570.15231624211</v>
      </c>
      <c r="AI121" s="197">
        <v>78.786813612944144</v>
      </c>
      <c r="AJ121" s="347">
        <v>137.60202709523807</v>
      </c>
      <c r="AK121" s="200">
        <v>578295.85383940453</v>
      </c>
      <c r="AL121" s="197">
        <v>79.574681749073576</v>
      </c>
      <c r="AM121" s="347">
        <v>137.60202709523807</v>
      </c>
      <c r="AN121" s="200">
        <v>584078.8123777986</v>
      </c>
      <c r="AO121" s="197">
        <v>80.370428566564328</v>
      </c>
      <c r="AP121" s="347">
        <v>137.60202709523807</v>
      </c>
      <c r="AQ121" s="200">
        <v>589919.60050157655</v>
      </c>
      <c r="AR121" s="197">
        <v>81.17413285222996</v>
      </c>
      <c r="AS121" s="314">
        <v>137.60202709523807</v>
      </c>
      <c r="AT121" s="200">
        <v>595818.79650659231</v>
      </c>
      <c r="AU121" s="197">
        <v>81.985874180752248</v>
      </c>
      <c r="AV121" s="347">
        <v>144.26869376190473</v>
      </c>
      <c r="AW121" s="200">
        <v>601776.98447165824</v>
      </c>
      <c r="AX121" s="197">
        <v>86.817579485704158</v>
      </c>
      <c r="AY121" s="347">
        <v>144.26869376190473</v>
      </c>
      <c r="AZ121" s="200">
        <v>607794.75431637478</v>
      </c>
      <c r="BA121" s="197">
        <v>87.685755280561196</v>
      </c>
      <c r="BB121" s="347">
        <v>144.26869376190473</v>
      </c>
      <c r="BC121" s="200">
        <v>613872.70185953856</v>
      </c>
      <c r="BD121" s="197">
        <v>88.562612833366813</v>
      </c>
      <c r="BE121" s="347">
        <v>144.26869376190473</v>
      </c>
      <c r="BF121" s="200">
        <v>620011.428878134</v>
      </c>
      <c r="BG121" s="197">
        <v>89.448238961700483</v>
      </c>
      <c r="BH121" s="314">
        <v>144.26869376190473</v>
      </c>
      <c r="BI121" s="200">
        <v>626211.5431669153</v>
      </c>
      <c r="BJ121" s="197">
        <v>90.342721351317479</v>
      </c>
      <c r="BK121" s="347">
        <v>159.50678899999997</v>
      </c>
      <c r="BL121" s="200">
        <v>632473.65859858447</v>
      </c>
      <c r="BM121" s="197">
        <v>100.88384241014244</v>
      </c>
      <c r="BN121" s="347">
        <v>159.50678899999997</v>
      </c>
      <c r="BO121" s="200">
        <v>638798.39518457034</v>
      </c>
      <c r="BP121" s="197">
        <v>101.89268083424386</v>
      </c>
      <c r="BQ121" s="347">
        <v>159.50678899999997</v>
      </c>
      <c r="BR121" s="200">
        <v>645186.37913641601</v>
      </c>
      <c r="BS121" s="197">
        <v>102.91160764258629</v>
      </c>
      <c r="BT121" s="347">
        <v>159.50678899999997</v>
      </c>
      <c r="BU121" s="200">
        <v>651638.24292778014</v>
      </c>
      <c r="BV121" s="197">
        <v>103.94072371901215</v>
      </c>
      <c r="BW121" s="314">
        <v>159.50678899999997</v>
      </c>
      <c r="BX121" s="200">
        <v>658154.6253570579</v>
      </c>
      <c r="BY121" s="197">
        <v>104.98013095620227</v>
      </c>
      <c r="BZ121" s="347">
        <v>159.50678899999997</v>
      </c>
      <c r="CA121" s="200">
        <v>664736.17161062849</v>
      </c>
      <c r="CB121" s="197">
        <v>106.02993226576429</v>
      </c>
      <c r="CC121" s="347">
        <v>159.50678899999997</v>
      </c>
      <c r="CD121" s="200">
        <v>671383.53332673479</v>
      </c>
      <c r="CE121" s="197">
        <v>107.09023158842194</v>
      </c>
      <c r="CF121" s="347">
        <v>159.50678899999997</v>
      </c>
      <c r="CG121" s="200">
        <v>678097.36866000213</v>
      </c>
      <c r="CH121" s="197">
        <v>108.16113390430615</v>
      </c>
      <c r="CI121" s="347">
        <v>159.50678899999997</v>
      </c>
      <c r="CJ121" s="200">
        <v>684878.34234660212</v>
      </c>
      <c r="CK121" s="197">
        <v>109.2427452433492</v>
      </c>
      <c r="CL121" s="314">
        <v>159.50678899999997</v>
      </c>
      <c r="CM121" s="200">
        <v>691727.12577006815</v>
      </c>
      <c r="CN121" s="197">
        <v>110.3351726957827</v>
      </c>
      <c r="CO121" s="347">
        <v>159.50678899999997</v>
      </c>
      <c r="CP121" s="200">
        <v>698644.39702776878</v>
      </c>
      <c r="CQ121" s="197">
        <v>111.43852442274051</v>
      </c>
    </row>
    <row r="122" spans="1:95" x14ac:dyDescent="0.35">
      <c r="A122" s="57" t="s">
        <v>68</v>
      </c>
      <c r="B122" s="55" t="s">
        <v>62</v>
      </c>
      <c r="C122" s="337">
        <v>794.73074162399985</v>
      </c>
      <c r="D122" s="197">
        <v>518340.28953846829</v>
      </c>
      <c r="E122" s="197">
        <v>411.94096271850572</v>
      </c>
      <c r="F122" s="347">
        <v>789.16020411119985</v>
      </c>
      <c r="G122" s="200">
        <v>523523.69243385299</v>
      </c>
      <c r="H122" s="197">
        <v>413.14406397814844</v>
      </c>
      <c r="I122" s="347">
        <v>783.58966659839984</v>
      </c>
      <c r="J122" s="200">
        <v>528758.92935819156</v>
      </c>
      <c r="K122" s="197">
        <v>414.33003316671216</v>
      </c>
      <c r="L122" s="347">
        <v>778.01912908559984</v>
      </c>
      <c r="M122" s="200">
        <v>534046.51865177345</v>
      </c>
      <c r="N122" s="197">
        <v>415.49840733264938</v>
      </c>
      <c r="O122" s="314">
        <v>772.44859157279984</v>
      </c>
      <c r="P122" s="200">
        <v>539386.98383829114</v>
      </c>
      <c r="Q122" s="197">
        <v>416.64871597858854</v>
      </c>
      <c r="R122" s="347">
        <v>766.87805405999995</v>
      </c>
      <c r="S122" s="200">
        <v>544780.85367667407</v>
      </c>
      <c r="T122" s="197">
        <v>417.7804809567134</v>
      </c>
      <c r="U122" s="347">
        <v>755.09868536879992</v>
      </c>
      <c r="V122" s="200">
        <v>550228.66221344087</v>
      </c>
      <c r="W122" s="197">
        <v>415.47693948960267</v>
      </c>
      <c r="X122" s="347">
        <v>743.31931667759989</v>
      </c>
      <c r="Y122" s="200">
        <v>555730.94883557525</v>
      </c>
      <c r="Z122" s="197">
        <v>413.08554914505402</v>
      </c>
      <c r="AA122" s="347">
        <v>731.53994798639985</v>
      </c>
      <c r="AB122" s="200">
        <v>561288.25832393102</v>
      </c>
      <c r="AC122" s="197">
        <v>410.60478329966543</v>
      </c>
      <c r="AD122" s="314">
        <v>719.76057929519982</v>
      </c>
      <c r="AE122" s="200">
        <v>566901.14090717037</v>
      </c>
      <c r="AF122" s="197">
        <v>408.03309358245463</v>
      </c>
      <c r="AG122" s="347">
        <v>707.9812106039999</v>
      </c>
      <c r="AH122" s="200">
        <v>572570.15231624211</v>
      </c>
      <c r="AI122" s="197">
        <v>405.36890959256971</v>
      </c>
      <c r="AJ122" s="347">
        <v>704.7904849631999</v>
      </c>
      <c r="AK122" s="200">
        <v>578295.85383940453</v>
      </c>
      <c r="AL122" s="197">
        <v>407.5774152796817</v>
      </c>
      <c r="AM122" s="347">
        <v>701.5997593223999</v>
      </c>
      <c r="AN122" s="200">
        <v>584078.8123777986</v>
      </c>
      <c r="AO122" s="197">
        <v>409.78955418957668</v>
      </c>
      <c r="AP122" s="347">
        <v>698.40903368159991</v>
      </c>
      <c r="AQ122" s="200">
        <v>589919.60050157655</v>
      </c>
      <c r="AR122" s="197">
        <v>412.00517813614152</v>
      </c>
      <c r="AS122" s="314">
        <v>695.21830804079991</v>
      </c>
      <c r="AT122" s="200">
        <v>595818.79650659231</v>
      </c>
      <c r="AU122" s="197">
        <v>414.22413560621874</v>
      </c>
      <c r="AV122" s="347">
        <v>692.02758240000014</v>
      </c>
      <c r="AW122" s="200">
        <v>601776.98447165824</v>
      </c>
      <c r="AX122" s="197">
        <v>416.44627170788408</v>
      </c>
      <c r="AY122" s="347">
        <v>687.5350579200001</v>
      </c>
      <c r="AZ122" s="200">
        <v>607794.75431637478</v>
      </c>
      <c r="BA122" s="197">
        <v>417.88020161238097</v>
      </c>
      <c r="BB122" s="347">
        <v>683.04253344000006</v>
      </c>
      <c r="BC122" s="200">
        <v>613872.70185953856</v>
      </c>
      <c r="BD122" s="197">
        <v>419.30116548779705</v>
      </c>
      <c r="BE122" s="347">
        <v>678.55000896000001</v>
      </c>
      <c r="BF122" s="200">
        <v>620011.428878134</v>
      </c>
      <c r="BG122" s="197">
        <v>420.70876062056021</v>
      </c>
      <c r="BH122" s="314">
        <v>674.05748447999997</v>
      </c>
      <c r="BI122" s="200">
        <v>626211.5431669153</v>
      </c>
      <c r="BJ122" s="197">
        <v>422.10257753942983</v>
      </c>
      <c r="BK122" s="347">
        <v>669.56496000000016</v>
      </c>
      <c r="BL122" s="200">
        <v>632473.65859858447</v>
      </c>
      <c r="BM122" s="197">
        <v>423.48219992061496</v>
      </c>
      <c r="BN122" s="347">
        <v>639.9876556800001</v>
      </c>
      <c r="BO122" s="200">
        <v>638798.39518457034</v>
      </c>
      <c r="BP122" s="197">
        <v>408.82308738631946</v>
      </c>
      <c r="BQ122" s="347">
        <v>610.41035136000005</v>
      </c>
      <c r="BR122" s="200">
        <v>645186.37913641601</v>
      </c>
      <c r="BS122" s="197">
        <v>393.82844438134595</v>
      </c>
      <c r="BT122" s="347">
        <v>580.83304704</v>
      </c>
      <c r="BU122" s="200">
        <v>651638.24292778014</v>
      </c>
      <c r="BV122" s="197">
        <v>378.49302620753423</v>
      </c>
      <c r="BW122" s="314">
        <v>551.25574271999994</v>
      </c>
      <c r="BX122" s="200">
        <v>658154.6253570579</v>
      </c>
      <c r="BY122" s="197">
        <v>362.81151682580827</v>
      </c>
      <c r="BZ122" s="347">
        <v>521.6784384</v>
      </c>
      <c r="CA122" s="200">
        <v>664736.17161062849</v>
      </c>
      <c r="CB122" s="197">
        <v>346.77852795382711</v>
      </c>
      <c r="CC122" s="347">
        <v>512.12985983999999</v>
      </c>
      <c r="CD122" s="200">
        <v>671383.53332673479</v>
      </c>
      <c r="CE122" s="197">
        <v>343.83555482150467</v>
      </c>
      <c r="CF122" s="347">
        <v>502.58128127999998</v>
      </c>
      <c r="CG122" s="200">
        <v>678097.36866000213</v>
      </c>
      <c r="CH122" s="197">
        <v>340.7990443737404</v>
      </c>
      <c r="CI122" s="347">
        <v>493.03270271999997</v>
      </c>
      <c r="CJ122" s="200">
        <v>684878.34234660212</v>
      </c>
      <c r="CK122" s="197">
        <v>337.66742016153864</v>
      </c>
      <c r="CL122" s="314">
        <v>483.48412415999996</v>
      </c>
      <c r="CM122" s="200">
        <v>691727.12577006815</v>
      </c>
      <c r="CN122" s="197">
        <v>334.43908356065555</v>
      </c>
      <c r="CO122" s="347">
        <v>473.93554560000007</v>
      </c>
      <c r="CP122" s="200">
        <v>698644.39702776878</v>
      </c>
      <c r="CQ122" s="197">
        <v>331.11241348573861</v>
      </c>
    </row>
    <row r="123" spans="1:95" x14ac:dyDescent="0.35">
      <c r="A123" s="57" t="s">
        <v>69</v>
      </c>
      <c r="B123" s="55" t="s">
        <v>269</v>
      </c>
      <c r="C123" s="337">
        <v>34.074808190131556</v>
      </c>
      <c r="D123" s="197">
        <v>579590.00222814595</v>
      </c>
      <c r="E123" s="197">
        <v>19.749418154841994</v>
      </c>
      <c r="F123" s="347">
        <v>33.763443980504356</v>
      </c>
      <c r="G123" s="200">
        <v>585385.9022504274</v>
      </c>
      <c r="H123" s="197">
        <v>19.764644117609304</v>
      </c>
      <c r="I123" s="347">
        <v>33.452079770877155</v>
      </c>
      <c r="J123" s="200">
        <v>591239.7612729317</v>
      </c>
      <c r="K123" s="197">
        <v>19.778199657816476</v>
      </c>
      <c r="L123" s="347">
        <v>33.140715561249955</v>
      </c>
      <c r="M123" s="200">
        <v>597152.15888566105</v>
      </c>
      <c r="N123" s="197">
        <v>19.790049844416032</v>
      </c>
      <c r="O123" s="314">
        <v>32.829351351622755</v>
      </c>
      <c r="P123" s="200">
        <v>603123.68047451763</v>
      </c>
      <c r="Q123" s="197">
        <v>19.800159214781793</v>
      </c>
      <c r="R123" s="347">
        <v>32.517987141995548</v>
      </c>
      <c r="S123" s="200">
        <v>609154.91727926279</v>
      </c>
      <c r="T123" s="197">
        <v>19.808491767570427</v>
      </c>
      <c r="U123" s="347">
        <v>32.254323137096016</v>
      </c>
      <c r="V123" s="200">
        <v>615246.46645205538</v>
      </c>
      <c r="W123" s="197">
        <v>19.844358337901095</v>
      </c>
      <c r="X123" s="347">
        <v>31.990659132196487</v>
      </c>
      <c r="Y123" s="200">
        <v>621398.93111657596</v>
      </c>
      <c r="Z123" s="197">
        <v>19.878961390461626</v>
      </c>
      <c r="AA123" s="347">
        <v>31.726995127296959</v>
      </c>
      <c r="AB123" s="200">
        <v>627612.92042774172</v>
      </c>
      <c r="AC123" s="197">
        <v>19.912272068239577</v>
      </c>
      <c r="AD123" s="314">
        <v>31.463331122397431</v>
      </c>
      <c r="AE123" s="200">
        <v>633889.04963201913</v>
      </c>
      <c r="AF123" s="197">
        <v>19.944261063434038</v>
      </c>
      <c r="AG123" s="347">
        <v>31.199667117497903</v>
      </c>
      <c r="AH123" s="200">
        <v>640227.94012833934</v>
      </c>
      <c r="AI123" s="197">
        <v>19.974898611325564</v>
      </c>
      <c r="AJ123" s="347">
        <v>30.483482032153258</v>
      </c>
      <c r="AK123" s="200">
        <v>646630.2195296227</v>
      </c>
      <c r="AL123" s="197">
        <v>19.71154067847857</v>
      </c>
      <c r="AM123" s="347">
        <v>29.767296946808614</v>
      </c>
      <c r="AN123" s="200">
        <v>653096.52172491897</v>
      </c>
      <c r="AO123" s="197">
        <v>19.440918097113506</v>
      </c>
      <c r="AP123" s="347">
        <v>29.051111861463969</v>
      </c>
      <c r="AQ123" s="200">
        <v>659627.48694216821</v>
      </c>
      <c r="AR123" s="197">
        <v>19.162911910053293</v>
      </c>
      <c r="AS123" s="314">
        <v>28.334926776119325</v>
      </c>
      <c r="AT123" s="200">
        <v>666223.76181158994</v>
      </c>
      <c r="AU123" s="197">
        <v>18.877401507442162</v>
      </c>
      <c r="AV123" s="347">
        <v>27.618741690774677</v>
      </c>
      <c r="AW123" s="200">
        <v>672885.9994297059</v>
      </c>
      <c r="AX123" s="197">
        <v>18.584264605587801</v>
      </c>
      <c r="AY123" s="347">
        <v>27.233662099422812</v>
      </c>
      <c r="AZ123" s="200">
        <v>679614.85942400293</v>
      </c>
      <c r="BA123" s="197">
        <v>18.50840143930003</v>
      </c>
      <c r="BB123" s="347">
        <v>26.848582508070947</v>
      </c>
      <c r="BC123" s="200">
        <v>686411.00801824301</v>
      </c>
      <c r="BD123" s="197">
        <v>18.429162583225946</v>
      </c>
      <c r="BE123" s="347">
        <v>26.463502916719083</v>
      </c>
      <c r="BF123" s="200">
        <v>693275.11809842545</v>
      </c>
      <c r="BG123" s="197">
        <v>18.346488109886447</v>
      </c>
      <c r="BH123" s="314">
        <v>26.078423325367218</v>
      </c>
      <c r="BI123" s="200">
        <v>700207.86927940976</v>
      </c>
      <c r="BJ123" s="197">
        <v>18.26031723082184</v>
      </c>
      <c r="BK123" s="347">
        <v>25.69334373401535</v>
      </c>
      <c r="BL123" s="200">
        <v>707209.94797220384</v>
      </c>
      <c r="BM123" s="197">
        <v>18.170588285364943</v>
      </c>
      <c r="BN123" s="347">
        <v>25.69334373401535</v>
      </c>
      <c r="BO123" s="200">
        <v>714282.04745192593</v>
      </c>
      <c r="BP123" s="197">
        <v>18.352294168218599</v>
      </c>
      <c r="BQ123" s="347">
        <v>25.69334373401535</v>
      </c>
      <c r="BR123" s="200">
        <v>721424.86792644521</v>
      </c>
      <c r="BS123" s="197">
        <v>18.535817109900783</v>
      </c>
      <c r="BT123" s="347">
        <v>25.69334373401535</v>
      </c>
      <c r="BU123" s="200">
        <v>728639.11660570966</v>
      </c>
      <c r="BV123" s="197">
        <v>18.721175280999791</v>
      </c>
      <c r="BW123" s="314">
        <v>25.69334373401535</v>
      </c>
      <c r="BX123" s="200">
        <v>735925.50777176674</v>
      </c>
      <c r="BY123" s="197">
        <v>18.908387033809788</v>
      </c>
      <c r="BZ123" s="347">
        <v>25.69334373401535</v>
      </c>
      <c r="CA123" s="200">
        <v>743284.76284948445</v>
      </c>
      <c r="CB123" s="197">
        <v>19.097470904147887</v>
      </c>
      <c r="CC123" s="347">
        <v>25.69334373401535</v>
      </c>
      <c r="CD123" s="200">
        <v>750717.61047797929</v>
      </c>
      <c r="CE123" s="197">
        <v>19.288445613189367</v>
      </c>
      <c r="CF123" s="347">
        <v>25.69334373401535</v>
      </c>
      <c r="CG123" s="200">
        <v>758224.78658275912</v>
      </c>
      <c r="CH123" s="197">
        <v>19.48133006932126</v>
      </c>
      <c r="CI123" s="347">
        <v>25.69334373401535</v>
      </c>
      <c r="CJ123" s="200">
        <v>765807.03444858675</v>
      </c>
      <c r="CK123" s="197">
        <v>19.676143370014472</v>
      </c>
      <c r="CL123" s="314">
        <v>25.69334373401535</v>
      </c>
      <c r="CM123" s="200">
        <v>773465.10479307268</v>
      </c>
      <c r="CN123" s="197">
        <v>19.872904803714622</v>
      </c>
      <c r="CO123" s="347">
        <v>25.69334373401535</v>
      </c>
      <c r="CP123" s="200">
        <v>781199.75584100338</v>
      </c>
      <c r="CQ123" s="197">
        <v>20.071633851751766</v>
      </c>
    </row>
    <row r="124" spans="1:95" x14ac:dyDescent="0.35">
      <c r="A124" s="57" t="s">
        <v>70</v>
      </c>
      <c r="B124" s="55" t="s">
        <v>270</v>
      </c>
      <c r="C124" s="337">
        <v>32.054000000000002</v>
      </c>
      <c r="D124" s="197">
        <v>579590.00222814595</v>
      </c>
      <c r="E124" s="197">
        <v>18.578177931420992</v>
      </c>
      <c r="F124" s="347">
        <v>31.935200000000002</v>
      </c>
      <c r="G124" s="200">
        <v>585385.9022504274</v>
      </c>
      <c r="H124" s="197">
        <v>18.69441586554785</v>
      </c>
      <c r="I124" s="347">
        <v>31.816400000000002</v>
      </c>
      <c r="J124" s="200">
        <v>591239.7612729317</v>
      </c>
      <c r="K124" s="197">
        <v>18.811120740564103</v>
      </c>
      <c r="L124" s="347">
        <v>31.697600000000001</v>
      </c>
      <c r="M124" s="200">
        <v>597152.15888566105</v>
      </c>
      <c r="N124" s="197">
        <v>18.928290271494131</v>
      </c>
      <c r="O124" s="314">
        <v>31.578800000000001</v>
      </c>
      <c r="P124" s="200">
        <v>603123.68047451763</v>
      </c>
      <c r="Q124" s="197">
        <v>19.045922080968698</v>
      </c>
      <c r="R124" s="347">
        <v>31.46</v>
      </c>
      <c r="S124" s="200">
        <v>609154.91727926279</v>
      </c>
      <c r="T124" s="197">
        <v>19.164013697605608</v>
      </c>
      <c r="U124" s="347">
        <v>31.306000000000001</v>
      </c>
      <c r="V124" s="200">
        <v>615246.46645205538</v>
      </c>
      <c r="W124" s="197">
        <v>19.260905878748048</v>
      </c>
      <c r="X124" s="347">
        <v>31.152000000000001</v>
      </c>
      <c r="Y124" s="200">
        <v>621398.93111657596</v>
      </c>
      <c r="Z124" s="197">
        <v>19.357819502143574</v>
      </c>
      <c r="AA124" s="347">
        <v>30.998000000000001</v>
      </c>
      <c r="AB124" s="200">
        <v>627612.92042774172</v>
      </c>
      <c r="AC124" s="197">
        <v>19.454745307419142</v>
      </c>
      <c r="AD124" s="314">
        <v>30.844000000000001</v>
      </c>
      <c r="AE124" s="200">
        <v>633889.04963201913</v>
      </c>
      <c r="AF124" s="197">
        <v>19.551673846850001</v>
      </c>
      <c r="AG124" s="347">
        <v>30.69</v>
      </c>
      <c r="AH124" s="200">
        <v>640227.94012833934</v>
      </c>
      <c r="AI124" s="197">
        <v>19.648595482538735</v>
      </c>
      <c r="AJ124" s="347">
        <v>30.536000000000001</v>
      </c>
      <c r="AK124" s="200">
        <v>646630.2195296227</v>
      </c>
      <c r="AL124" s="197">
        <v>19.745500383556561</v>
      </c>
      <c r="AM124" s="347">
        <v>30.382000000000001</v>
      </c>
      <c r="AN124" s="200">
        <v>653096.52172491897</v>
      </c>
      <c r="AO124" s="197">
        <v>19.842378523046492</v>
      </c>
      <c r="AP124" s="347">
        <v>30.228000000000002</v>
      </c>
      <c r="AQ124" s="200">
        <v>659627.48694216821</v>
      </c>
      <c r="AR124" s="197">
        <v>19.939219675287863</v>
      </c>
      <c r="AS124" s="314">
        <v>30.074000000000002</v>
      </c>
      <c r="AT124" s="200">
        <v>666223.76181158994</v>
      </c>
      <c r="AU124" s="197">
        <v>20.036013412721758</v>
      </c>
      <c r="AV124" s="347">
        <v>29.92</v>
      </c>
      <c r="AW124" s="200">
        <v>672885.9994297059</v>
      </c>
      <c r="AX124" s="197">
        <v>20.132749102936799</v>
      </c>
      <c r="AY124" s="347">
        <v>29.766000000000002</v>
      </c>
      <c r="AZ124" s="200">
        <v>679614.85942400293</v>
      </c>
      <c r="BA124" s="197">
        <v>20.229415905614871</v>
      </c>
      <c r="BB124" s="347">
        <v>29.612000000000002</v>
      </c>
      <c r="BC124" s="200">
        <v>686411.00801824301</v>
      </c>
      <c r="BD124" s="197">
        <v>20.326002769436215</v>
      </c>
      <c r="BE124" s="347">
        <v>29.458000000000002</v>
      </c>
      <c r="BF124" s="200">
        <v>693275.11809842545</v>
      </c>
      <c r="BG124" s="197">
        <v>20.422498428943417</v>
      </c>
      <c r="BH124" s="314">
        <v>29.304000000000002</v>
      </c>
      <c r="BI124" s="200">
        <v>700207.86927940976</v>
      </c>
      <c r="BJ124" s="197">
        <v>20.518891401363824</v>
      </c>
      <c r="BK124" s="347">
        <v>29.15</v>
      </c>
      <c r="BL124" s="200">
        <v>707209.94797220384</v>
      </c>
      <c r="BM124" s="197">
        <v>20.615169983389741</v>
      </c>
      <c r="BN124" s="347">
        <v>29.15</v>
      </c>
      <c r="BO124" s="200">
        <v>714282.04745192593</v>
      </c>
      <c r="BP124" s="197">
        <v>20.821321683223637</v>
      </c>
      <c r="BQ124" s="347">
        <v>29.15</v>
      </c>
      <c r="BR124" s="200">
        <v>721424.86792644521</v>
      </c>
      <c r="BS124" s="197">
        <v>21.029534900055879</v>
      </c>
      <c r="BT124" s="347">
        <v>29.15</v>
      </c>
      <c r="BU124" s="200">
        <v>728639.11660570966</v>
      </c>
      <c r="BV124" s="197">
        <v>21.239830249056435</v>
      </c>
      <c r="BW124" s="314">
        <v>29.15</v>
      </c>
      <c r="BX124" s="200">
        <v>735925.50777176674</v>
      </c>
      <c r="BY124" s="197">
        <v>21.452228551546998</v>
      </c>
      <c r="BZ124" s="347">
        <v>29.15</v>
      </c>
      <c r="CA124" s="200">
        <v>743284.76284948445</v>
      </c>
      <c r="CB124" s="197">
        <v>21.66675083706247</v>
      </c>
      <c r="CC124" s="347">
        <v>29.15</v>
      </c>
      <c r="CD124" s="200">
        <v>750717.61047797929</v>
      </c>
      <c r="CE124" s="197">
        <v>21.883418345433093</v>
      </c>
      <c r="CF124" s="347">
        <v>29.15</v>
      </c>
      <c r="CG124" s="200">
        <v>758224.78658275912</v>
      </c>
      <c r="CH124" s="197">
        <v>22.10225252888743</v>
      </c>
      <c r="CI124" s="347">
        <v>29.15</v>
      </c>
      <c r="CJ124" s="200">
        <v>765807.03444858675</v>
      </c>
      <c r="CK124" s="197">
        <v>22.323275054176303</v>
      </c>
      <c r="CL124" s="314">
        <v>29.15</v>
      </c>
      <c r="CM124" s="200">
        <v>773465.10479307268</v>
      </c>
      <c r="CN124" s="197">
        <v>22.546507804718065</v>
      </c>
      <c r="CO124" s="347">
        <v>29.15</v>
      </c>
      <c r="CP124" s="200">
        <v>781199.75584100338</v>
      </c>
      <c r="CQ124" s="197">
        <v>22.771972882765247</v>
      </c>
    </row>
    <row r="125" spans="1:95" x14ac:dyDescent="0.35">
      <c r="A125" s="57" t="s">
        <v>267</v>
      </c>
      <c r="B125" s="55" t="s">
        <v>268</v>
      </c>
      <c r="C125" s="337">
        <v>0</v>
      </c>
      <c r="D125" s="197">
        <v>518340.28953846829</v>
      </c>
      <c r="E125" s="197">
        <v>0</v>
      </c>
      <c r="F125" s="339">
        <v>0</v>
      </c>
      <c r="G125" s="200">
        <v>523523.69243385299</v>
      </c>
      <c r="H125" s="197">
        <v>0</v>
      </c>
      <c r="I125" s="339">
        <v>0</v>
      </c>
      <c r="J125" s="200">
        <v>528758.92935819156</v>
      </c>
      <c r="K125" s="197">
        <v>0</v>
      </c>
      <c r="L125" s="339">
        <v>0</v>
      </c>
      <c r="M125" s="200">
        <v>534046.51865177345</v>
      </c>
      <c r="N125" s="197">
        <v>0</v>
      </c>
      <c r="O125" s="314">
        <v>0</v>
      </c>
      <c r="P125" s="200">
        <v>539386.98383829114</v>
      </c>
      <c r="Q125" s="197">
        <v>0</v>
      </c>
      <c r="R125" s="339">
        <v>0</v>
      </c>
      <c r="S125" s="200">
        <v>544780.85367667407</v>
      </c>
      <c r="T125" s="197">
        <v>0</v>
      </c>
      <c r="U125" s="339">
        <v>0</v>
      </c>
      <c r="V125" s="200">
        <v>550228.66221344087</v>
      </c>
      <c r="W125" s="197">
        <v>0</v>
      </c>
      <c r="X125" s="339">
        <v>0</v>
      </c>
      <c r="Y125" s="200">
        <v>555730.94883557525</v>
      </c>
      <c r="Z125" s="197">
        <v>0</v>
      </c>
      <c r="AA125" s="339">
        <v>0</v>
      </c>
      <c r="AB125" s="200">
        <v>561288.25832393102</v>
      </c>
      <c r="AC125" s="197">
        <v>0</v>
      </c>
      <c r="AD125" s="314">
        <v>0</v>
      </c>
      <c r="AE125" s="200">
        <v>566901.14090717037</v>
      </c>
      <c r="AF125" s="197">
        <v>0</v>
      </c>
      <c r="AG125" s="339">
        <v>62</v>
      </c>
      <c r="AH125" s="200">
        <v>572570.15231624211</v>
      </c>
      <c r="AI125" s="197">
        <v>35.499349443607009</v>
      </c>
      <c r="AJ125" s="339">
        <v>62</v>
      </c>
      <c r="AK125" s="200">
        <v>578295.85383940453</v>
      </c>
      <c r="AL125" s="197">
        <v>35.854342938043082</v>
      </c>
      <c r="AM125" s="339">
        <v>62</v>
      </c>
      <c r="AN125" s="200">
        <v>584078.8123777986</v>
      </c>
      <c r="AO125" s="197">
        <v>36.212886367423515</v>
      </c>
      <c r="AP125" s="339">
        <v>62</v>
      </c>
      <c r="AQ125" s="200">
        <v>589919.60050157655</v>
      </c>
      <c r="AR125" s="197">
        <v>36.575015231097744</v>
      </c>
      <c r="AS125" s="314">
        <v>62</v>
      </c>
      <c r="AT125" s="200">
        <v>595818.79650659231</v>
      </c>
      <c r="AU125" s="197">
        <v>36.940765383408724</v>
      </c>
      <c r="AV125" s="339">
        <v>62</v>
      </c>
      <c r="AW125" s="200">
        <v>601776.98447165824</v>
      </c>
      <c r="AX125" s="197">
        <v>37.310173037242812</v>
      </c>
      <c r="AY125" s="339">
        <v>62</v>
      </c>
      <c r="AZ125" s="200">
        <v>607794.75431637478</v>
      </c>
      <c r="BA125" s="197">
        <v>37.683274767615238</v>
      </c>
      <c r="BB125" s="339">
        <v>62</v>
      </c>
      <c r="BC125" s="200">
        <v>613872.70185953856</v>
      </c>
      <c r="BD125" s="197">
        <v>38.060107515291392</v>
      </c>
      <c r="BE125" s="339">
        <v>62</v>
      </c>
      <c r="BF125" s="200">
        <v>620011.428878134</v>
      </c>
      <c r="BG125" s="197">
        <v>38.440708590444309</v>
      </c>
      <c r="BH125" s="314">
        <v>62</v>
      </c>
      <c r="BI125" s="200">
        <v>626211.5431669153</v>
      </c>
      <c r="BJ125" s="197">
        <v>38.825115676348744</v>
      </c>
      <c r="BK125" s="339">
        <v>62</v>
      </c>
      <c r="BL125" s="200">
        <v>632473.65859858447</v>
      </c>
      <c r="BM125" s="197">
        <v>39.213366833112239</v>
      </c>
      <c r="BN125" s="339">
        <v>62</v>
      </c>
      <c r="BO125" s="200">
        <v>638798.39518457034</v>
      </c>
      <c r="BP125" s="197">
        <v>39.605500501443366</v>
      </c>
      <c r="BQ125" s="339">
        <v>62</v>
      </c>
      <c r="BR125" s="200">
        <v>645186.37913641601</v>
      </c>
      <c r="BS125" s="197">
        <v>40.001555506457791</v>
      </c>
      <c r="BT125" s="339">
        <v>62</v>
      </c>
      <c r="BU125" s="200">
        <v>651638.24292778014</v>
      </c>
      <c r="BV125" s="197">
        <v>40.401571061522375</v>
      </c>
      <c r="BW125" s="314">
        <v>62</v>
      </c>
      <c r="BX125" s="200">
        <v>658154.6253570579</v>
      </c>
      <c r="BY125" s="197">
        <v>40.805586772137588</v>
      </c>
      <c r="BZ125" s="339">
        <v>62</v>
      </c>
      <c r="CA125" s="200">
        <v>664736.17161062849</v>
      </c>
      <c r="CB125" s="197">
        <v>41.213642639858968</v>
      </c>
      <c r="CC125" s="339">
        <v>62</v>
      </c>
      <c r="CD125" s="200">
        <v>671383.53332673479</v>
      </c>
      <c r="CE125" s="197">
        <v>41.625779066257557</v>
      </c>
      <c r="CF125" s="339">
        <v>62</v>
      </c>
      <c r="CG125" s="200">
        <v>678097.36866000213</v>
      </c>
      <c r="CH125" s="197">
        <v>42.042036856920127</v>
      </c>
      <c r="CI125" s="339">
        <v>62</v>
      </c>
      <c r="CJ125" s="200">
        <v>684878.34234660212</v>
      </c>
      <c r="CK125" s="197">
        <v>42.462457225489331</v>
      </c>
      <c r="CL125" s="314">
        <v>62</v>
      </c>
      <c r="CM125" s="200">
        <v>691727.12577006815</v>
      </c>
      <c r="CN125" s="197">
        <v>42.887081797744223</v>
      </c>
      <c r="CO125" s="339">
        <v>62</v>
      </c>
      <c r="CP125" s="200">
        <v>698644.39702776878</v>
      </c>
      <c r="CQ125" s="197">
        <v>43.315952615721663</v>
      </c>
    </row>
    <row r="126" spans="1:95" x14ac:dyDescent="0.35">
      <c r="A126" s="9" t="s">
        <v>71</v>
      </c>
      <c r="B126" s="10" t="s">
        <v>82</v>
      </c>
      <c r="C126" s="337">
        <v>126.13534992956296</v>
      </c>
      <c r="D126" s="197">
        <v>347230.18425866496</v>
      </c>
      <c r="E126" s="197">
        <v>43.79800079757333</v>
      </c>
      <c r="F126" s="314">
        <v>140.88287056516239</v>
      </c>
      <c r="G126" s="200">
        <v>350702.48610125162</v>
      </c>
      <c r="H126" s="197">
        <v>49.407972956283295</v>
      </c>
      <c r="I126" s="314">
        <v>136.40237157330881</v>
      </c>
      <c r="J126" s="200">
        <v>354209.51096226415</v>
      </c>
      <c r="K126" s="197">
        <v>48.315017329074756</v>
      </c>
      <c r="L126" s="314">
        <v>131.95139430902981</v>
      </c>
      <c r="M126" s="200">
        <v>357751.60607188678</v>
      </c>
      <c r="N126" s="197">
        <v>47.205823237480239</v>
      </c>
      <c r="O126" s="314">
        <v>127.53449281744891</v>
      </c>
      <c r="P126" s="200">
        <v>361329.12213260564</v>
      </c>
      <c r="Q126" s="197">
        <v>46.081926331355916</v>
      </c>
      <c r="R126" s="314">
        <v>123.15346700333492</v>
      </c>
      <c r="S126" s="200">
        <v>364942.41335393168</v>
      </c>
      <c r="T126" s="197">
        <v>44.943923461100837</v>
      </c>
      <c r="U126" s="314">
        <v>118.81260245266927</v>
      </c>
      <c r="V126" s="200">
        <v>368591.837487471</v>
      </c>
      <c r="W126" s="197">
        <v>43.793355454697767</v>
      </c>
      <c r="X126" s="314">
        <v>114.51360001680555</v>
      </c>
      <c r="Y126" s="200">
        <v>372277.75586234569</v>
      </c>
      <c r="Z126" s="197">
        <v>42.630866029974641</v>
      </c>
      <c r="AA126" s="314">
        <v>110.26046533513789</v>
      </c>
      <c r="AB126" s="200">
        <v>376000.53342096915</v>
      </c>
      <c r="AC126" s="197">
        <v>41.457993781256121</v>
      </c>
      <c r="AD126" s="314">
        <v>106.05585969390168</v>
      </c>
      <c r="AE126" s="200">
        <v>379760.53875517886</v>
      </c>
      <c r="AF126" s="197">
        <v>40.275830415499762</v>
      </c>
      <c r="AG126" s="314">
        <v>101.90131112335308</v>
      </c>
      <c r="AH126" s="200">
        <v>383558.14414273063</v>
      </c>
      <c r="AI126" s="197">
        <v>39.085077780184299</v>
      </c>
      <c r="AJ126" s="314">
        <v>97.800388990506121</v>
      </c>
      <c r="AK126" s="200">
        <v>387393.72558415792</v>
      </c>
      <c r="AL126" s="197">
        <v>37.887257054612029</v>
      </c>
      <c r="AM126" s="314">
        <v>93.754491344986263</v>
      </c>
      <c r="AN126" s="200">
        <v>391267.66283999948</v>
      </c>
      <c r="AO126" s="197">
        <v>36.683100709305734</v>
      </c>
      <c r="AP126" s="314">
        <v>89.766887817304763</v>
      </c>
      <c r="AQ126" s="200">
        <v>395180.33946839947</v>
      </c>
      <c r="AR126" s="197">
        <v>35.47410920066423</v>
      </c>
      <c r="AS126" s="314">
        <v>85.838836875512811</v>
      </c>
      <c r="AT126" s="200">
        <v>399132.14286308346</v>
      </c>
      <c r="AU126" s="197">
        <v>34.261038902998095</v>
      </c>
      <c r="AV126" s="314">
        <v>81.964994089859033</v>
      </c>
      <c r="AW126" s="200">
        <v>403123.46429171431</v>
      </c>
      <c r="AX126" s="197">
        <v>33.042012368153863</v>
      </c>
      <c r="AY126" s="314">
        <v>78.143659965398896</v>
      </c>
      <c r="AZ126" s="200">
        <v>407154.69893463148</v>
      </c>
      <c r="BA126" s="197">
        <v>31.816558346862205</v>
      </c>
      <c r="BB126" s="314">
        <v>74.378423149463828</v>
      </c>
      <c r="BC126" s="200">
        <v>411226.24592397781</v>
      </c>
      <c r="BD126" s="197">
        <v>30.586359729499097</v>
      </c>
      <c r="BE126" s="314">
        <v>70.671980066274315</v>
      </c>
      <c r="BF126" s="200">
        <v>415338.50838321762</v>
      </c>
      <c r="BG126" s="197">
        <v>29.352794785214865</v>
      </c>
      <c r="BH126" s="314">
        <v>67.028356855945219</v>
      </c>
      <c r="BI126" s="200">
        <v>419491.89346704981</v>
      </c>
      <c r="BJ126" s="197">
        <v>28.117852333485569</v>
      </c>
      <c r="BK126" s="314">
        <v>63.449958936868192</v>
      </c>
      <c r="BL126" s="200">
        <v>423686.81240172032</v>
      </c>
      <c r="BM126" s="197">
        <v>26.88291084898173</v>
      </c>
      <c r="BN126" s="314">
        <v>59.940366385815054</v>
      </c>
      <c r="BO126" s="200">
        <v>427923.68052573752</v>
      </c>
      <c r="BP126" s="197">
        <v>25.649902195879175</v>
      </c>
      <c r="BQ126" s="314">
        <v>56.50225265799746</v>
      </c>
      <c r="BR126" s="200">
        <v>432202.91733099491</v>
      </c>
      <c r="BS126" s="197">
        <v>24.420438434559465</v>
      </c>
      <c r="BT126" s="314">
        <v>53.137559655714476</v>
      </c>
      <c r="BU126" s="200">
        <v>436524.94650430488</v>
      </c>
      <c r="BV126" s="197">
        <v>23.19587038608007</v>
      </c>
      <c r="BW126" s="314">
        <v>49.845632318189594</v>
      </c>
      <c r="BX126" s="200">
        <v>440890.19596934796</v>
      </c>
      <c r="BY126" s="197">
        <v>21.976450600982673</v>
      </c>
      <c r="BZ126" s="314">
        <v>46.628774341114784</v>
      </c>
      <c r="CA126" s="200">
        <v>445299.09792904143</v>
      </c>
      <c r="CB126" s="197">
        <v>20.763751151635248</v>
      </c>
      <c r="CC126" s="314">
        <v>43.490076879293838</v>
      </c>
      <c r="CD126" s="200">
        <v>449752.08890833182</v>
      </c>
      <c r="CE126" s="197">
        <v>19.559752923246347</v>
      </c>
      <c r="CF126" s="314">
        <v>40.431862171431021</v>
      </c>
      <c r="CG126" s="200">
        <v>454249.60979741515</v>
      </c>
      <c r="CH126" s="197">
        <v>18.366157614755412</v>
      </c>
      <c r="CI126" s="314">
        <v>37.455841875688336</v>
      </c>
      <c r="CJ126" s="200">
        <v>458792.10589538928</v>
      </c>
      <c r="CK126" s="197">
        <v>17.184444572231758</v>
      </c>
      <c r="CL126" s="314">
        <v>34.583382174427847</v>
      </c>
      <c r="CM126" s="200">
        <v>463380.02695434319</v>
      </c>
      <c r="CN126" s="197">
        <v>16.02524856415873</v>
      </c>
      <c r="CO126" s="314">
        <v>31.811517035314353</v>
      </c>
      <c r="CP126" s="200">
        <v>468013.82722388662</v>
      </c>
      <c r="CQ126" s="197">
        <v>14.888229837495338</v>
      </c>
    </row>
    <row r="127" spans="1:95" x14ac:dyDescent="0.35">
      <c r="A127" s="57" t="s">
        <v>72</v>
      </c>
      <c r="B127" s="55" t="s">
        <v>32</v>
      </c>
      <c r="C127" s="337">
        <v>126.13534992956296</v>
      </c>
      <c r="D127" s="197">
        <v>347230.18425866496</v>
      </c>
      <c r="E127" s="197">
        <v>43.79800079757333</v>
      </c>
      <c r="F127" s="314">
        <v>140.88287056516239</v>
      </c>
      <c r="G127" s="200">
        <v>350702.48610125162</v>
      </c>
      <c r="H127" s="197">
        <v>49.407972956283295</v>
      </c>
      <c r="I127" s="314">
        <v>136.40237157330881</v>
      </c>
      <c r="J127" s="200">
        <v>354209.51096226415</v>
      </c>
      <c r="K127" s="197">
        <v>48.315017329074756</v>
      </c>
      <c r="L127" s="314">
        <v>131.95139430902981</v>
      </c>
      <c r="M127" s="200">
        <v>357751.60607188678</v>
      </c>
      <c r="N127" s="197">
        <v>47.205823237480239</v>
      </c>
      <c r="O127" s="314">
        <v>127.53449281744891</v>
      </c>
      <c r="P127" s="200">
        <v>361329.12213260564</v>
      </c>
      <c r="Q127" s="197">
        <v>46.081926331355916</v>
      </c>
      <c r="R127" s="314">
        <v>123.15346700333492</v>
      </c>
      <c r="S127" s="200">
        <v>364942.41335393168</v>
      </c>
      <c r="T127" s="197">
        <v>44.943923461100837</v>
      </c>
      <c r="U127" s="314">
        <v>118.81260245266927</v>
      </c>
      <c r="V127" s="200">
        <v>368591.837487471</v>
      </c>
      <c r="W127" s="197">
        <v>43.793355454697767</v>
      </c>
      <c r="X127" s="314">
        <v>114.51360001680555</v>
      </c>
      <c r="Y127" s="200">
        <v>372277.75586234569</v>
      </c>
      <c r="Z127" s="197">
        <v>42.630866029974641</v>
      </c>
      <c r="AA127" s="314">
        <v>110.26046533513789</v>
      </c>
      <c r="AB127" s="200">
        <v>376000.53342096915</v>
      </c>
      <c r="AC127" s="197">
        <v>41.457993781256121</v>
      </c>
      <c r="AD127" s="314">
        <v>106.05585969390168</v>
      </c>
      <c r="AE127" s="200">
        <v>379760.53875517886</v>
      </c>
      <c r="AF127" s="197">
        <v>40.275830415499762</v>
      </c>
      <c r="AG127" s="314">
        <v>101.90131112335308</v>
      </c>
      <c r="AH127" s="200">
        <v>383558.14414273063</v>
      </c>
      <c r="AI127" s="197">
        <v>39.085077780184299</v>
      </c>
      <c r="AJ127" s="314">
        <v>97.800388990506121</v>
      </c>
      <c r="AK127" s="200">
        <v>387393.72558415792</v>
      </c>
      <c r="AL127" s="197">
        <v>37.887257054612029</v>
      </c>
      <c r="AM127" s="314">
        <v>93.754491344986263</v>
      </c>
      <c r="AN127" s="200">
        <v>391267.66283999948</v>
      </c>
      <c r="AO127" s="197">
        <v>36.683100709305734</v>
      </c>
      <c r="AP127" s="314">
        <v>89.766887817304763</v>
      </c>
      <c r="AQ127" s="200">
        <v>395180.33946839947</v>
      </c>
      <c r="AR127" s="197">
        <v>35.47410920066423</v>
      </c>
      <c r="AS127" s="314">
        <v>85.838836875512811</v>
      </c>
      <c r="AT127" s="200">
        <v>399132.14286308346</v>
      </c>
      <c r="AU127" s="197">
        <v>34.261038902998095</v>
      </c>
      <c r="AV127" s="314">
        <v>81.964994089859033</v>
      </c>
      <c r="AW127" s="200">
        <v>403123.46429171431</v>
      </c>
      <c r="AX127" s="197">
        <v>33.042012368153863</v>
      </c>
      <c r="AY127" s="314">
        <v>78.143659965398896</v>
      </c>
      <c r="AZ127" s="200">
        <v>407154.69893463148</v>
      </c>
      <c r="BA127" s="197">
        <v>31.816558346862205</v>
      </c>
      <c r="BB127" s="314">
        <v>74.378423149463828</v>
      </c>
      <c r="BC127" s="200">
        <v>411226.24592397781</v>
      </c>
      <c r="BD127" s="197">
        <v>30.586359729499097</v>
      </c>
      <c r="BE127" s="314">
        <v>70.671980066274315</v>
      </c>
      <c r="BF127" s="200">
        <v>415338.50838321762</v>
      </c>
      <c r="BG127" s="197">
        <v>29.352794785214865</v>
      </c>
      <c r="BH127" s="314">
        <v>67.028356855945219</v>
      </c>
      <c r="BI127" s="200">
        <v>419491.89346704981</v>
      </c>
      <c r="BJ127" s="197">
        <v>28.117852333485569</v>
      </c>
      <c r="BK127" s="314">
        <v>63.449958936868192</v>
      </c>
      <c r="BL127" s="200">
        <v>423686.81240172032</v>
      </c>
      <c r="BM127" s="197">
        <v>26.88291084898173</v>
      </c>
      <c r="BN127" s="314">
        <v>59.940366385815054</v>
      </c>
      <c r="BO127" s="200">
        <v>427923.68052573752</v>
      </c>
      <c r="BP127" s="197">
        <v>25.649902195879175</v>
      </c>
      <c r="BQ127" s="314">
        <v>56.50225265799746</v>
      </c>
      <c r="BR127" s="200">
        <v>432202.91733099491</v>
      </c>
      <c r="BS127" s="197">
        <v>24.420438434559465</v>
      </c>
      <c r="BT127" s="314">
        <v>53.137559655714476</v>
      </c>
      <c r="BU127" s="200">
        <v>436524.94650430488</v>
      </c>
      <c r="BV127" s="197">
        <v>23.19587038608007</v>
      </c>
      <c r="BW127" s="314">
        <v>49.845632318189594</v>
      </c>
      <c r="BX127" s="200">
        <v>440890.19596934796</v>
      </c>
      <c r="BY127" s="197">
        <v>21.976450600982673</v>
      </c>
      <c r="BZ127" s="314">
        <v>46.628774341114784</v>
      </c>
      <c r="CA127" s="200">
        <v>445299.09792904143</v>
      </c>
      <c r="CB127" s="197">
        <v>20.763751151635248</v>
      </c>
      <c r="CC127" s="314">
        <v>43.490076879293838</v>
      </c>
      <c r="CD127" s="200">
        <v>449752.08890833182</v>
      </c>
      <c r="CE127" s="197">
        <v>19.559752923246347</v>
      </c>
      <c r="CF127" s="314">
        <v>40.431862171431021</v>
      </c>
      <c r="CG127" s="200">
        <v>454249.60979741515</v>
      </c>
      <c r="CH127" s="197">
        <v>18.366157614755412</v>
      </c>
      <c r="CI127" s="314">
        <v>37.455841875688336</v>
      </c>
      <c r="CJ127" s="200">
        <v>458792.10589538928</v>
      </c>
      <c r="CK127" s="197">
        <v>17.184444572231758</v>
      </c>
      <c r="CL127" s="314">
        <v>34.583382174427847</v>
      </c>
      <c r="CM127" s="200">
        <v>463380.02695434319</v>
      </c>
      <c r="CN127" s="197">
        <v>16.02524856415873</v>
      </c>
      <c r="CO127" s="314">
        <v>31.811517035314353</v>
      </c>
      <c r="CP127" s="200">
        <v>468013.82722388662</v>
      </c>
      <c r="CQ127" s="197">
        <v>14.888229837495338</v>
      </c>
    </row>
    <row r="128" spans="1:95" x14ac:dyDescent="0.35">
      <c r="A128" s="9" t="s">
        <v>73</v>
      </c>
      <c r="B128" s="10" t="s">
        <v>99</v>
      </c>
      <c r="C128" s="337">
        <v>1241.0587270873539</v>
      </c>
      <c r="D128" s="197">
        <v>615601.93163079116</v>
      </c>
      <c r="E128" s="197">
        <v>763.99814966222596</v>
      </c>
      <c r="F128" s="314">
        <v>1226.5619973484195</v>
      </c>
      <c r="G128" s="200">
        <v>621757.95094709913</v>
      </c>
      <c r="H128" s="197">
        <v>762.62467418093456</v>
      </c>
      <c r="I128" s="314">
        <v>1212.0681604960346</v>
      </c>
      <c r="J128" s="200">
        <v>627975.53045657009</v>
      </c>
      <c r="K128" s="197">
        <v>761.14914603701641</v>
      </c>
      <c r="L128" s="314">
        <v>1197.5764762253903</v>
      </c>
      <c r="M128" s="200">
        <v>634255.28576113575</v>
      </c>
      <c r="N128" s="197">
        <v>759.56921014914894</v>
      </c>
      <c r="O128" s="314">
        <v>1177.4900976785666</v>
      </c>
      <c r="P128" s="200">
        <v>640597.83861874708</v>
      </c>
      <c r="Q128" s="197">
        <v>754.29761156786719</v>
      </c>
      <c r="R128" s="314">
        <v>1852.845424820212</v>
      </c>
      <c r="S128" s="200">
        <v>647003.81700493454</v>
      </c>
      <c r="T128" s="197">
        <v>1198.7980621788065</v>
      </c>
      <c r="U128" s="314">
        <v>1867.5693162846758</v>
      </c>
      <c r="V128" s="200">
        <v>653473.85517498385</v>
      </c>
      <c r="W128" s="197">
        <v>1220.4077209190559</v>
      </c>
      <c r="X128" s="314">
        <v>1882.2765025953299</v>
      </c>
      <c r="Y128" s="200">
        <v>660008.5937267337</v>
      </c>
      <c r="Z128" s="197">
        <v>1242.3186674828185</v>
      </c>
      <c r="AA128" s="314">
        <v>1896.9669024737818</v>
      </c>
      <c r="AB128" s="200">
        <v>666608.67966400099</v>
      </c>
      <c r="AC128" s="197">
        <v>1264.5346022243573</v>
      </c>
      <c r="AD128" s="314">
        <v>1911.640434304315</v>
      </c>
      <c r="AE128" s="200">
        <v>673274.76646064105</v>
      </c>
      <c r="AF128" s="197">
        <v>1287.0592669629561</v>
      </c>
      <c r="AG128" s="314">
        <v>1926.5948287580918</v>
      </c>
      <c r="AH128" s="200">
        <v>680007.51412524749</v>
      </c>
      <c r="AI128" s="197">
        <v>1310.0989602303468</v>
      </c>
      <c r="AJ128" s="314">
        <v>1926.7846501186727</v>
      </c>
      <c r="AK128" s="200">
        <v>686807.58926649997</v>
      </c>
      <c r="AL128" s="197">
        <v>1323.3303205837024</v>
      </c>
      <c r="AM128" s="314">
        <v>1926.9573565472938</v>
      </c>
      <c r="AN128" s="200">
        <v>693675.66515916493</v>
      </c>
      <c r="AO128" s="197">
        <v>1336.6834260362903</v>
      </c>
      <c r="AP128" s="314">
        <v>1927.1128650659707</v>
      </c>
      <c r="AQ128" s="200">
        <v>700612.42181075655</v>
      </c>
      <c r="AR128" s="197">
        <v>1350.1592114965356</v>
      </c>
      <c r="AS128" s="314">
        <v>1927.2510923528864</v>
      </c>
      <c r="AT128" s="200">
        <v>707618.5460288641</v>
      </c>
      <c r="AU128" s="197">
        <v>1363.7586158032896</v>
      </c>
      <c r="AV128" s="314">
        <v>1927.3719547410733</v>
      </c>
      <c r="AW128" s="200">
        <v>714694.73148915276</v>
      </c>
      <c r="AX128" s="197">
        <v>1377.4825816733949</v>
      </c>
      <c r="AY128" s="314">
        <v>1926.8803682170937</v>
      </c>
      <c r="AZ128" s="200">
        <v>721841.67880404426</v>
      </c>
      <c r="BA128" s="197">
        <v>1390.902559848382</v>
      </c>
      <c r="BB128" s="314">
        <v>1926.3712484197133</v>
      </c>
      <c r="BC128" s="200">
        <v>729060.09559208469</v>
      </c>
      <c r="BD128" s="197">
        <v>1404.4404065187198</v>
      </c>
      <c r="BE128" s="314">
        <v>1925.8445106385698</v>
      </c>
      <c r="BF128" s="200">
        <v>736350.69654800557</v>
      </c>
      <c r="BG128" s="197">
        <v>1418.0969468518638</v>
      </c>
      <c r="BH128" s="314">
        <v>1925.300069812839</v>
      </c>
      <c r="BI128" s="200">
        <v>743714.20351348561</v>
      </c>
      <c r="BJ128" s="197">
        <v>1431.8730079453137</v>
      </c>
      <c r="BK128" s="314">
        <v>1925.2378405298939</v>
      </c>
      <c r="BL128" s="200">
        <v>751151.34554862045</v>
      </c>
      <c r="BM128" s="197">
        <v>1446.1449944151502</v>
      </c>
      <c r="BN128" s="314">
        <v>1924.6577370239579</v>
      </c>
      <c r="BO128" s="200">
        <v>758662.85900410661</v>
      </c>
      <c r="BP128" s="197">
        <v>1460.16634137497</v>
      </c>
      <c r="BQ128" s="314">
        <v>1924.0596731747573</v>
      </c>
      <c r="BR128" s="200">
        <v>766249.48759414768</v>
      </c>
      <c r="BS128" s="197">
        <v>1474.3097386707211</v>
      </c>
      <c r="BT128" s="314">
        <v>1923.4435625061637</v>
      </c>
      <c r="BU128" s="200">
        <v>773911.9824700891</v>
      </c>
      <c r="BV128" s="197">
        <v>1488.5760206284758</v>
      </c>
      <c r="BW128" s="314">
        <v>1922.8093181848353</v>
      </c>
      <c r="BX128" s="200">
        <v>781651.10229478998</v>
      </c>
      <c r="BY128" s="197">
        <v>1502.9660230618701</v>
      </c>
      <c r="BZ128" s="314">
        <v>1922.156853018852</v>
      </c>
      <c r="CA128" s="200">
        <v>789467.61331773794</v>
      </c>
      <c r="CB128" s="197">
        <v>1517.4805831751271</v>
      </c>
      <c r="CC128" s="314">
        <v>1919.7010794563446</v>
      </c>
      <c r="CD128" s="200">
        <v>797362.2894509153</v>
      </c>
      <c r="CE128" s="197">
        <v>1530.6972477767042</v>
      </c>
      <c r="CF128" s="314">
        <v>1917.2269095841202</v>
      </c>
      <c r="CG128" s="200">
        <v>805335.91234542441</v>
      </c>
      <c r="CH128" s="197">
        <v>1544.0116824031261</v>
      </c>
      <c r="CI128" s="314">
        <v>1914.734255126283</v>
      </c>
      <c r="CJ128" s="200">
        <v>813389.27146887861</v>
      </c>
      <c r="CK128" s="197">
        <v>1557.4243008336732</v>
      </c>
      <c r="CL128" s="314">
        <v>1912.2230274428478</v>
      </c>
      <c r="CM128" s="200">
        <v>821523.16418356739</v>
      </c>
      <c r="CN128" s="197">
        <v>1570.9355121295289</v>
      </c>
      <c r="CO128" s="314">
        <v>1909.6931375283514</v>
      </c>
      <c r="CP128" s="200">
        <v>829738.39582540304</v>
      </c>
      <c r="CQ128" s="197">
        <v>1584.5457204515551</v>
      </c>
    </row>
    <row r="129" spans="1:95" x14ac:dyDescent="0.35">
      <c r="A129" s="57" t="s">
        <v>74</v>
      </c>
      <c r="B129" s="55" t="s">
        <v>37</v>
      </c>
      <c r="C129" s="337">
        <v>429.10808492168326</v>
      </c>
      <c r="D129" s="197">
        <v>253585.36931023892</v>
      </c>
      <c r="E129" s="197">
        <v>108.81553218887441</v>
      </c>
      <c r="F129" s="339">
        <v>429.10808492168326</v>
      </c>
      <c r="G129" s="200">
        <v>256121.22300334132</v>
      </c>
      <c r="H129" s="197">
        <v>109.90368751076316</v>
      </c>
      <c r="I129" s="339">
        <v>429.10808492168326</v>
      </c>
      <c r="J129" s="200">
        <v>258682.43523337474</v>
      </c>
      <c r="K129" s="197">
        <v>111.00272438587081</v>
      </c>
      <c r="L129" s="339">
        <v>429.10808492168326</v>
      </c>
      <c r="M129" s="200">
        <v>261269.2595857085</v>
      </c>
      <c r="N129" s="197">
        <v>112.11275162972952</v>
      </c>
      <c r="O129" s="314">
        <v>429.10808492168326</v>
      </c>
      <c r="P129" s="200">
        <v>263881.95218156558</v>
      </c>
      <c r="Q129" s="197">
        <v>113.23387914602681</v>
      </c>
      <c r="R129" s="339">
        <v>1124.3663342140026</v>
      </c>
      <c r="S129" s="200">
        <v>266520.77170338121</v>
      </c>
      <c r="T129" s="197">
        <v>299.66698307201779</v>
      </c>
      <c r="U129" s="339">
        <v>1124.3663342140026</v>
      </c>
      <c r="V129" s="200">
        <v>269185.97942041501</v>
      </c>
      <c r="W129" s="197">
        <v>302.66365290273797</v>
      </c>
      <c r="X129" s="339">
        <v>1124.3663342140026</v>
      </c>
      <c r="Y129" s="200">
        <v>271877.83921461919</v>
      </c>
      <c r="Z129" s="197">
        <v>305.69028943176539</v>
      </c>
      <c r="AA129" s="339">
        <v>1124.3663342140026</v>
      </c>
      <c r="AB129" s="200">
        <v>274596.61760676536</v>
      </c>
      <c r="AC129" s="197">
        <v>308.747192326083</v>
      </c>
      <c r="AD129" s="314">
        <v>1124.3663342140026</v>
      </c>
      <c r="AE129" s="200">
        <v>277342.58378283301</v>
      </c>
      <c r="AF129" s="197">
        <v>311.8346642493438</v>
      </c>
      <c r="AG129" s="339">
        <v>1124.3641468394978</v>
      </c>
      <c r="AH129" s="200">
        <v>280116.00962066132</v>
      </c>
      <c r="AI129" s="197">
        <v>314.95239817321942</v>
      </c>
      <c r="AJ129" s="339">
        <v>1124.3641468394978</v>
      </c>
      <c r="AK129" s="200">
        <v>282917.16971686797</v>
      </c>
      <c r="AL129" s="197">
        <v>318.10192215495169</v>
      </c>
      <c r="AM129" s="339">
        <v>1124.3641468394978</v>
      </c>
      <c r="AN129" s="200">
        <v>285746.34141403664</v>
      </c>
      <c r="AO129" s="197">
        <v>321.28294137650113</v>
      </c>
      <c r="AP129" s="339">
        <v>1124.3641468394978</v>
      </c>
      <c r="AQ129" s="200">
        <v>288603.80482817703</v>
      </c>
      <c r="AR129" s="197">
        <v>324.49577079026619</v>
      </c>
      <c r="AS129" s="314">
        <v>1124.3641468394978</v>
      </c>
      <c r="AT129" s="200">
        <v>291489.84287645883</v>
      </c>
      <c r="AU129" s="197">
        <v>327.74072849816889</v>
      </c>
      <c r="AV129" s="339">
        <v>1124.3641468394978</v>
      </c>
      <c r="AW129" s="200">
        <v>294404.74130522343</v>
      </c>
      <c r="AX129" s="197">
        <v>331.01813578315063</v>
      </c>
      <c r="AY129" s="339">
        <v>1124.3641468394978</v>
      </c>
      <c r="AZ129" s="200">
        <v>297348.78871827567</v>
      </c>
      <c r="BA129" s="197">
        <v>334.32831714098211</v>
      </c>
      <c r="BB129" s="339">
        <v>1124.3641468394978</v>
      </c>
      <c r="BC129" s="200">
        <v>300322.27660545841</v>
      </c>
      <c r="BD129" s="197">
        <v>337.67160031239194</v>
      </c>
      <c r="BE129" s="339">
        <v>1124.3641468394978</v>
      </c>
      <c r="BF129" s="200">
        <v>303325.49937151297</v>
      </c>
      <c r="BG129" s="197">
        <v>341.04831631551582</v>
      </c>
      <c r="BH129" s="314">
        <v>1124.3641468394978</v>
      </c>
      <c r="BI129" s="200">
        <v>306358.75436522812</v>
      </c>
      <c r="BJ129" s="197">
        <v>344.45879947867104</v>
      </c>
      <c r="BK129" s="339">
        <v>1124.3641468394978</v>
      </c>
      <c r="BL129" s="200">
        <v>309422.34190888039</v>
      </c>
      <c r="BM129" s="197">
        <v>347.90338747345771</v>
      </c>
      <c r="BN129" s="339">
        <v>1124.3641468394978</v>
      </c>
      <c r="BO129" s="200">
        <v>312516.56532796921</v>
      </c>
      <c r="BP129" s="197">
        <v>351.38242134819228</v>
      </c>
      <c r="BQ129" s="339">
        <v>1124.3641468394978</v>
      </c>
      <c r="BR129" s="200">
        <v>315641.7309812489</v>
      </c>
      <c r="BS129" s="197">
        <v>354.89624556167416</v>
      </c>
      <c r="BT129" s="339">
        <v>1124.3641468394978</v>
      </c>
      <c r="BU129" s="200">
        <v>318798.1482910614</v>
      </c>
      <c r="BV129" s="197">
        <v>358.44520801729095</v>
      </c>
      <c r="BW129" s="314">
        <v>1124.3641468394978</v>
      </c>
      <c r="BX129" s="200">
        <v>321986.12977397203</v>
      </c>
      <c r="BY129" s="197">
        <v>362.02966009746393</v>
      </c>
      <c r="BZ129" s="339">
        <v>1124.3641468394978</v>
      </c>
      <c r="CA129" s="200">
        <v>325205.99107171176</v>
      </c>
      <c r="CB129" s="197">
        <v>365.64995669843853</v>
      </c>
      <c r="CC129" s="339">
        <v>1124.3641468394978</v>
      </c>
      <c r="CD129" s="200">
        <v>328458.05098242889</v>
      </c>
      <c r="CE129" s="197">
        <v>369.30645626542292</v>
      </c>
      <c r="CF129" s="339">
        <v>1124.3641468394978</v>
      </c>
      <c r="CG129" s="200">
        <v>331742.63149225316</v>
      </c>
      <c r="CH129" s="197">
        <v>372.99952082807715</v>
      </c>
      <c r="CI129" s="339">
        <v>1124.3641468394978</v>
      </c>
      <c r="CJ129" s="200">
        <v>335060.05780717568</v>
      </c>
      <c r="CK129" s="197">
        <v>376.72951603635789</v>
      </c>
      <c r="CL129" s="314">
        <v>1124.3641468394978</v>
      </c>
      <c r="CM129" s="200">
        <v>338410.65838524746</v>
      </c>
      <c r="CN129" s="197">
        <v>380.49681119672147</v>
      </c>
      <c r="CO129" s="339">
        <v>1124.3641468394978</v>
      </c>
      <c r="CP129" s="200">
        <v>341794.76496909995</v>
      </c>
      <c r="CQ129" s="197">
        <v>384.30177930868877</v>
      </c>
    </row>
    <row r="130" spans="1:95" x14ac:dyDescent="0.35">
      <c r="A130" s="57" t="s">
        <v>75</v>
      </c>
      <c r="B130" s="55" t="s">
        <v>35</v>
      </c>
      <c r="C130" s="337">
        <v>361.65957563261799</v>
      </c>
      <c r="D130" s="197">
        <v>1126139.5528567452</v>
      </c>
      <c r="E130" s="197">
        <v>407.27915278927668</v>
      </c>
      <c r="F130" s="347">
        <v>342.95566597722967</v>
      </c>
      <c r="G130" s="200">
        <v>1137400.9483853127</v>
      </c>
      <c r="H130" s="197">
        <v>390.07809973661756</v>
      </c>
      <c r="I130" s="347">
        <v>324.25175632184136</v>
      </c>
      <c r="J130" s="200">
        <v>1148774.9578691658</v>
      </c>
      <c r="K130" s="197">
        <v>372.49229770762634</v>
      </c>
      <c r="L130" s="347">
        <v>305.54784666645304</v>
      </c>
      <c r="M130" s="200">
        <v>1160262.7074478574</v>
      </c>
      <c r="N130" s="197">
        <v>354.5157718280816</v>
      </c>
      <c r="O130" s="314">
        <v>286.84393701106472</v>
      </c>
      <c r="P130" s="200">
        <v>1171865.334522336</v>
      </c>
      <c r="Q130" s="197">
        <v>336.1424662011753</v>
      </c>
      <c r="R130" s="347">
        <v>268.14002735567652</v>
      </c>
      <c r="S130" s="200">
        <v>1183583.9878675593</v>
      </c>
      <c r="T130" s="197">
        <v>317.36624288454806</v>
      </c>
      <c r="U130" s="347">
        <v>284.27955552687939</v>
      </c>
      <c r="V130" s="200">
        <v>1195419.8277462348</v>
      </c>
      <c r="W130" s="197">
        <v>339.83341729971841</v>
      </c>
      <c r="X130" s="347">
        <v>300.41908369808226</v>
      </c>
      <c r="Y130" s="200">
        <v>1207374.0260236971</v>
      </c>
      <c r="Z130" s="197">
        <v>362.71819857890364</v>
      </c>
      <c r="AA130" s="347">
        <v>316.55861186928513</v>
      </c>
      <c r="AB130" s="200">
        <v>1219447.766283934</v>
      </c>
      <c r="AC130" s="197">
        <v>386.02669214194253</v>
      </c>
      <c r="AD130" s="314">
        <v>332.698140040488</v>
      </c>
      <c r="AE130" s="200">
        <v>1231642.2439467735</v>
      </c>
      <c r="AF130" s="197">
        <v>409.76508375638451</v>
      </c>
      <c r="AG130" s="347">
        <v>348.83766821169087</v>
      </c>
      <c r="AH130" s="200">
        <v>1243958.6663862413</v>
      </c>
      <c r="AI130" s="197">
        <v>433.93964053390107</v>
      </c>
      <c r="AJ130" s="347">
        <v>351.21766821169086</v>
      </c>
      <c r="AK130" s="200">
        <v>1256398.2530501038</v>
      </c>
      <c r="AL130" s="197">
        <v>441.26926478149937</v>
      </c>
      <c r="AM130" s="347">
        <v>353.59766821169086</v>
      </c>
      <c r="AN130" s="200">
        <v>1268962.2355806048</v>
      </c>
      <c r="AO130" s="197">
        <v>448.70208754999618</v>
      </c>
      <c r="AP130" s="347">
        <v>355.97766821169085</v>
      </c>
      <c r="AQ130" s="200">
        <v>1281651.8579364107</v>
      </c>
      <c r="AR130" s="197">
        <v>456.23943984738474</v>
      </c>
      <c r="AS130" s="314">
        <v>358.35766821169085</v>
      </c>
      <c r="AT130" s="200">
        <v>1294468.3765157748</v>
      </c>
      <c r="AU130" s="197">
        <v>463.88266898196616</v>
      </c>
      <c r="AV130" s="347">
        <v>360.7376682116909</v>
      </c>
      <c r="AW130" s="200">
        <v>1307413.0602809326</v>
      </c>
      <c r="AX130" s="197">
        <v>471.63313875525449</v>
      </c>
      <c r="AY130" s="347">
        <v>362.52266821169087</v>
      </c>
      <c r="AZ130" s="200">
        <v>1320487.1908837419</v>
      </c>
      <c r="BA130" s="197">
        <v>478.70653977853448</v>
      </c>
      <c r="BB130" s="347">
        <v>364.30766821169084</v>
      </c>
      <c r="BC130" s="200">
        <v>1333692.0627925794</v>
      </c>
      <c r="BD130" s="197">
        <v>485.87424550840456</v>
      </c>
      <c r="BE130" s="347">
        <v>366.09266821169081</v>
      </c>
      <c r="BF130" s="200">
        <v>1347028.9834205052</v>
      </c>
      <c r="BG130" s="197">
        <v>493.13743469889414</v>
      </c>
      <c r="BH130" s="314">
        <v>367.87766821169078</v>
      </c>
      <c r="BI130" s="200">
        <v>1360499.2732547102</v>
      </c>
      <c r="BJ130" s="197">
        <v>500.49730024864272</v>
      </c>
      <c r="BK130" s="347">
        <v>369.66266821169086</v>
      </c>
      <c r="BL130" s="200">
        <v>1374104.2659872575</v>
      </c>
      <c r="BM130" s="197">
        <v>507.95504936591652</v>
      </c>
      <c r="BN130" s="347">
        <v>371.44766821169088</v>
      </c>
      <c r="BO130" s="200">
        <v>1387845.3086471302</v>
      </c>
      <c r="BP130" s="197">
        <v>515.51190373551094</v>
      </c>
      <c r="BQ130" s="347">
        <v>373.23266821169091</v>
      </c>
      <c r="BR130" s="200">
        <v>1401723.7617336016</v>
      </c>
      <c r="BS130" s="197">
        <v>523.16909968756067</v>
      </c>
      <c r="BT130" s="347">
        <v>375.01766821169093</v>
      </c>
      <c r="BU130" s="200">
        <v>1415740.9993509375</v>
      </c>
      <c r="BV130" s="197">
        <v>530.92788836827765</v>
      </c>
      <c r="BW130" s="314">
        <v>376.80266821169096</v>
      </c>
      <c r="BX130" s="200">
        <v>1429898.4093444468</v>
      </c>
      <c r="BY130" s="197">
        <v>538.78953591264019</v>
      </c>
      <c r="BZ130" s="347">
        <v>378.58766821169087</v>
      </c>
      <c r="CA130" s="200">
        <v>1444197.3934378913</v>
      </c>
      <c r="CB130" s="197">
        <v>546.75532361905312</v>
      </c>
      <c r="CC130" s="347">
        <v>378.58766821169087</v>
      </c>
      <c r="CD130" s="200">
        <v>1458639.3673722702</v>
      </c>
      <c r="CE130" s="197">
        <v>552.22287685524373</v>
      </c>
      <c r="CF130" s="347">
        <v>378.58766821169087</v>
      </c>
      <c r="CG130" s="200">
        <v>1473225.7610459928</v>
      </c>
      <c r="CH130" s="197">
        <v>557.74510562379612</v>
      </c>
      <c r="CI130" s="347">
        <v>378.58766821169087</v>
      </c>
      <c r="CJ130" s="200">
        <v>1487958.0186564529</v>
      </c>
      <c r="CK130" s="197">
        <v>563.32255668003415</v>
      </c>
      <c r="CL130" s="314">
        <v>378.58766821169087</v>
      </c>
      <c r="CM130" s="200">
        <v>1502837.5988430174</v>
      </c>
      <c r="CN130" s="197">
        <v>568.95578224683436</v>
      </c>
      <c r="CO130" s="347">
        <v>378.58766821169087</v>
      </c>
      <c r="CP130" s="200">
        <v>1517865.9748314475</v>
      </c>
      <c r="CQ130" s="197">
        <v>574.64534006930285</v>
      </c>
    </row>
    <row r="131" spans="1:95" x14ac:dyDescent="0.35">
      <c r="A131" s="57" t="s">
        <v>76</v>
      </c>
      <c r="B131" s="55" t="s">
        <v>96</v>
      </c>
      <c r="C131" s="337">
        <v>3.4509999999999996</v>
      </c>
      <c r="D131" s="197">
        <v>1126139.5528567452</v>
      </c>
      <c r="E131" s="197">
        <v>3.8863075969086269</v>
      </c>
      <c r="F131" s="347">
        <v>4.1411999999999995</v>
      </c>
      <c r="G131" s="200">
        <v>1137400.9483853127</v>
      </c>
      <c r="H131" s="197">
        <v>4.7102048074532563</v>
      </c>
      <c r="I131" s="347">
        <v>4.8313999999999995</v>
      </c>
      <c r="J131" s="200">
        <v>1148774.9578691658</v>
      </c>
      <c r="K131" s="197">
        <v>5.5501913314490867</v>
      </c>
      <c r="L131" s="347">
        <v>5.5215999999999994</v>
      </c>
      <c r="M131" s="200">
        <v>1160262.7074478574</v>
      </c>
      <c r="N131" s="197">
        <v>6.4065065654440883</v>
      </c>
      <c r="O131" s="314">
        <v>6.2117999999999993</v>
      </c>
      <c r="P131" s="200">
        <v>1171865.334522336</v>
      </c>
      <c r="Q131" s="197">
        <v>7.2793930849858457</v>
      </c>
      <c r="R131" s="347">
        <v>6.9019999999999992</v>
      </c>
      <c r="S131" s="200">
        <v>1183583.9878675593</v>
      </c>
      <c r="T131" s="197">
        <v>8.1690966842618931</v>
      </c>
      <c r="U131" s="347">
        <v>7.5921999999999992</v>
      </c>
      <c r="V131" s="200">
        <v>1195419.8277462348</v>
      </c>
      <c r="W131" s="197">
        <v>9.0758664162149643</v>
      </c>
      <c r="X131" s="347">
        <v>8.2823999999999991</v>
      </c>
      <c r="Y131" s="200">
        <v>1207374.0260236971</v>
      </c>
      <c r="Z131" s="197">
        <v>9.9999546331386675</v>
      </c>
      <c r="AA131" s="347">
        <v>8.9725999999999981</v>
      </c>
      <c r="AB131" s="200">
        <v>1219447.766283934</v>
      </c>
      <c r="AC131" s="197">
        <v>10.941617027759223</v>
      </c>
      <c r="AD131" s="314">
        <v>9.6627999999999972</v>
      </c>
      <c r="AE131" s="200">
        <v>1231642.2439467735</v>
      </c>
      <c r="AF131" s="197">
        <v>11.901112674808878</v>
      </c>
      <c r="AG131" s="347">
        <v>10.352999999999998</v>
      </c>
      <c r="AH131" s="200">
        <v>1243958.6663862413</v>
      </c>
      <c r="AI131" s="197">
        <v>12.878704073096754</v>
      </c>
      <c r="AJ131" s="347">
        <v>10.352999999999998</v>
      </c>
      <c r="AK131" s="200">
        <v>1256398.2530501038</v>
      </c>
      <c r="AL131" s="197">
        <v>13.007491113827722</v>
      </c>
      <c r="AM131" s="347">
        <v>10.352999999999998</v>
      </c>
      <c r="AN131" s="200">
        <v>1268962.2355806048</v>
      </c>
      <c r="AO131" s="197">
        <v>13.137566024965997</v>
      </c>
      <c r="AP131" s="347">
        <v>10.352999999999998</v>
      </c>
      <c r="AQ131" s="200">
        <v>1281651.8579364107</v>
      </c>
      <c r="AR131" s="197">
        <v>13.268941685215658</v>
      </c>
      <c r="AS131" s="314">
        <v>10.352999999999998</v>
      </c>
      <c r="AT131" s="200">
        <v>1294468.3765157748</v>
      </c>
      <c r="AU131" s="197">
        <v>13.401631102067814</v>
      </c>
      <c r="AV131" s="347">
        <v>10.352999999999998</v>
      </c>
      <c r="AW131" s="200">
        <v>1307413.0602809326</v>
      </c>
      <c r="AX131" s="197">
        <v>13.535647413088492</v>
      </c>
      <c r="AY131" s="347">
        <v>10.352999999999998</v>
      </c>
      <c r="AZ131" s="200">
        <v>1320487.1908837419</v>
      </c>
      <c r="BA131" s="197">
        <v>13.671003887219376</v>
      </c>
      <c r="BB131" s="347">
        <v>10.352999999999998</v>
      </c>
      <c r="BC131" s="200">
        <v>1333692.0627925794</v>
      </c>
      <c r="BD131" s="197">
        <v>13.807713926091573</v>
      </c>
      <c r="BE131" s="347">
        <v>10.352999999999998</v>
      </c>
      <c r="BF131" s="200">
        <v>1347028.9834205052</v>
      </c>
      <c r="BG131" s="197">
        <v>13.945791065352488</v>
      </c>
      <c r="BH131" s="314">
        <v>10.352999999999998</v>
      </c>
      <c r="BI131" s="200">
        <v>1360499.2732547102</v>
      </c>
      <c r="BJ131" s="197">
        <v>14.085248976006012</v>
      </c>
      <c r="BK131" s="347">
        <v>10.352999999999998</v>
      </c>
      <c r="BL131" s="200">
        <v>1374104.2659872575</v>
      </c>
      <c r="BM131" s="197">
        <v>14.226101465766074</v>
      </c>
      <c r="BN131" s="347">
        <v>10.352999999999998</v>
      </c>
      <c r="BO131" s="200">
        <v>1387845.3086471302</v>
      </c>
      <c r="BP131" s="197">
        <v>14.368362480423736</v>
      </c>
      <c r="BQ131" s="347">
        <v>10.352999999999998</v>
      </c>
      <c r="BR131" s="200">
        <v>1401723.7617336016</v>
      </c>
      <c r="BS131" s="197">
        <v>14.512046105227974</v>
      </c>
      <c r="BT131" s="347">
        <v>10.352999999999998</v>
      </c>
      <c r="BU131" s="200">
        <v>1415740.9993509375</v>
      </c>
      <c r="BV131" s="197">
        <v>14.657166566280253</v>
      </c>
      <c r="BW131" s="314">
        <v>10.352999999999998</v>
      </c>
      <c r="BX131" s="200">
        <v>1429898.4093444468</v>
      </c>
      <c r="BY131" s="197">
        <v>14.803738231943056</v>
      </c>
      <c r="BZ131" s="347">
        <v>10.352999999999998</v>
      </c>
      <c r="CA131" s="200">
        <v>1444197.3934378913</v>
      </c>
      <c r="CB131" s="197">
        <v>14.951775614262486</v>
      </c>
      <c r="CC131" s="347">
        <v>10.352999999999998</v>
      </c>
      <c r="CD131" s="200">
        <v>1458639.3673722702</v>
      </c>
      <c r="CE131" s="197">
        <v>15.101293370405109</v>
      </c>
      <c r="CF131" s="347">
        <v>10.352999999999998</v>
      </c>
      <c r="CG131" s="200">
        <v>1473225.7610459928</v>
      </c>
      <c r="CH131" s="197">
        <v>15.252306304109162</v>
      </c>
      <c r="CI131" s="347">
        <v>10.352999999999998</v>
      </c>
      <c r="CJ131" s="200">
        <v>1487958.0186564529</v>
      </c>
      <c r="CK131" s="197">
        <v>15.404829367150255</v>
      </c>
      <c r="CL131" s="314">
        <v>10.352999999999998</v>
      </c>
      <c r="CM131" s="200">
        <v>1502837.5988430174</v>
      </c>
      <c r="CN131" s="197">
        <v>15.558877660821757</v>
      </c>
      <c r="CO131" s="347">
        <v>10.352999999999998</v>
      </c>
      <c r="CP131" s="200">
        <v>1517865.9748314475</v>
      </c>
      <c r="CQ131" s="197">
        <v>15.714466437429971</v>
      </c>
    </row>
    <row r="132" spans="1:95" x14ac:dyDescent="0.35">
      <c r="A132" s="57" t="s">
        <v>95</v>
      </c>
      <c r="B132" s="55" t="s">
        <v>98</v>
      </c>
      <c r="C132" s="337">
        <v>1</v>
      </c>
      <c r="D132" s="197">
        <v>1126139.5528567452</v>
      </c>
      <c r="E132" s="197">
        <v>1.1261395528567453</v>
      </c>
      <c r="F132" s="339">
        <v>1</v>
      </c>
      <c r="G132" s="200">
        <v>1137400.9483853127</v>
      </c>
      <c r="H132" s="197">
        <v>1.1374009483853127</v>
      </c>
      <c r="I132" s="339">
        <v>1</v>
      </c>
      <c r="J132" s="200">
        <v>1148774.9578691658</v>
      </c>
      <c r="K132" s="197">
        <v>1.1487749578691657</v>
      </c>
      <c r="L132" s="339">
        <v>1</v>
      </c>
      <c r="M132" s="200">
        <v>1160262.7074478574</v>
      </c>
      <c r="N132" s="197">
        <v>1.1602627074478573</v>
      </c>
      <c r="O132" s="314">
        <v>1</v>
      </c>
      <c r="P132" s="200">
        <v>1171865.334522336</v>
      </c>
      <c r="Q132" s="197">
        <v>1.171865334522336</v>
      </c>
      <c r="R132" s="339">
        <v>1.2</v>
      </c>
      <c r="S132" s="200">
        <v>1183583.9878675593</v>
      </c>
      <c r="T132" s="197">
        <v>1.420300785441071</v>
      </c>
      <c r="U132" s="339">
        <v>1.2</v>
      </c>
      <c r="V132" s="200">
        <v>1195419.8277462348</v>
      </c>
      <c r="W132" s="197">
        <v>1.4345037932954816</v>
      </c>
      <c r="X132" s="339">
        <v>1.2</v>
      </c>
      <c r="Y132" s="200">
        <v>1207374.0260236971</v>
      </c>
      <c r="Z132" s="197">
        <v>1.4488488312284364</v>
      </c>
      <c r="AA132" s="339">
        <v>1.2</v>
      </c>
      <c r="AB132" s="200">
        <v>1219447.766283934</v>
      </c>
      <c r="AC132" s="197">
        <v>1.4633373195407207</v>
      </c>
      <c r="AD132" s="314">
        <v>1.2</v>
      </c>
      <c r="AE132" s="200">
        <v>1231642.2439467735</v>
      </c>
      <c r="AF132" s="197">
        <v>1.477970692736128</v>
      </c>
      <c r="AG132" s="339">
        <v>1.5</v>
      </c>
      <c r="AH132" s="200">
        <v>1243958.6663862413</v>
      </c>
      <c r="AI132" s="197">
        <v>1.8659379995793621</v>
      </c>
      <c r="AJ132" s="339">
        <v>1.5</v>
      </c>
      <c r="AK132" s="200">
        <v>1256398.2530501038</v>
      </c>
      <c r="AL132" s="197">
        <v>1.8845973795751556</v>
      </c>
      <c r="AM132" s="339">
        <v>1.5</v>
      </c>
      <c r="AN132" s="200">
        <v>1268962.2355806048</v>
      </c>
      <c r="AO132" s="197">
        <v>1.9034433533709072</v>
      </c>
      <c r="AP132" s="339">
        <v>1.5</v>
      </c>
      <c r="AQ132" s="200">
        <v>1281651.8579364107</v>
      </c>
      <c r="AR132" s="197">
        <v>1.9224777869046161</v>
      </c>
      <c r="AS132" s="314">
        <v>1.5</v>
      </c>
      <c r="AT132" s="200">
        <v>1294468.3765157748</v>
      </c>
      <c r="AU132" s="197">
        <v>1.9417025647736621</v>
      </c>
      <c r="AV132" s="339">
        <v>1.5</v>
      </c>
      <c r="AW132" s="200">
        <v>1307413.0602809326</v>
      </c>
      <c r="AX132" s="197">
        <v>1.9611195904213989</v>
      </c>
      <c r="AY132" s="339">
        <v>1.5</v>
      </c>
      <c r="AZ132" s="200">
        <v>1320487.1908837419</v>
      </c>
      <c r="BA132" s="197">
        <v>1.9807307863256129</v>
      </c>
      <c r="BB132" s="339">
        <v>1.5</v>
      </c>
      <c r="BC132" s="200">
        <v>1333692.0627925794</v>
      </c>
      <c r="BD132" s="197">
        <v>2.0005380941888689</v>
      </c>
      <c r="BE132" s="339">
        <v>1.5</v>
      </c>
      <c r="BF132" s="200">
        <v>1347028.9834205052</v>
      </c>
      <c r="BG132" s="197">
        <v>2.0205434751307578</v>
      </c>
      <c r="BH132" s="314">
        <v>1.5</v>
      </c>
      <c r="BI132" s="200">
        <v>1360499.2732547102</v>
      </c>
      <c r="BJ132" s="197">
        <v>2.0407489098820655</v>
      </c>
      <c r="BK132" s="339">
        <v>2</v>
      </c>
      <c r="BL132" s="200">
        <v>1374104.2659872575</v>
      </c>
      <c r="BM132" s="197">
        <v>2.7482085319745151</v>
      </c>
      <c r="BN132" s="339">
        <v>2</v>
      </c>
      <c r="BO132" s="200">
        <v>1387845.3086471302</v>
      </c>
      <c r="BP132" s="197">
        <v>2.7756906172942601</v>
      </c>
      <c r="BQ132" s="339">
        <v>2</v>
      </c>
      <c r="BR132" s="200">
        <v>1401723.7617336016</v>
      </c>
      <c r="BS132" s="197">
        <v>2.8034475234672032</v>
      </c>
      <c r="BT132" s="339">
        <v>2</v>
      </c>
      <c r="BU132" s="200">
        <v>1415740.9993509375</v>
      </c>
      <c r="BV132" s="197">
        <v>2.8314819987018751</v>
      </c>
      <c r="BW132" s="314">
        <v>2</v>
      </c>
      <c r="BX132" s="200">
        <v>1429898.4093444468</v>
      </c>
      <c r="BY132" s="197">
        <v>2.8597968186888938</v>
      </c>
      <c r="BZ132" s="339">
        <v>2</v>
      </c>
      <c r="CA132" s="200">
        <v>1444197.3934378913</v>
      </c>
      <c r="CB132" s="197">
        <v>2.8883947868757827</v>
      </c>
      <c r="CC132" s="339">
        <v>2</v>
      </c>
      <c r="CD132" s="200">
        <v>1458639.3673722702</v>
      </c>
      <c r="CE132" s="197">
        <v>2.9172787347445404</v>
      </c>
      <c r="CF132" s="339">
        <v>2</v>
      </c>
      <c r="CG132" s="200">
        <v>1473225.7610459928</v>
      </c>
      <c r="CH132" s="197">
        <v>2.9464515220919858</v>
      </c>
      <c r="CI132" s="339">
        <v>2</v>
      </c>
      <c r="CJ132" s="200">
        <v>1487958.0186564529</v>
      </c>
      <c r="CK132" s="197">
        <v>2.9759160373129059</v>
      </c>
      <c r="CL132" s="314">
        <v>2</v>
      </c>
      <c r="CM132" s="200">
        <v>1502837.5988430174</v>
      </c>
      <c r="CN132" s="197">
        <v>3.0056751976860347</v>
      </c>
      <c r="CO132" s="339">
        <v>2</v>
      </c>
      <c r="CP132" s="200">
        <v>1517865.9748314475</v>
      </c>
      <c r="CQ132" s="197">
        <v>3.0357319496628947</v>
      </c>
    </row>
    <row r="133" spans="1:95" x14ac:dyDescent="0.35">
      <c r="A133" s="58" t="s">
        <v>97</v>
      </c>
      <c r="B133" s="55" t="s">
        <v>31</v>
      </c>
      <c r="C133" s="337">
        <v>445.84006653305249</v>
      </c>
      <c r="D133" s="197">
        <v>1126139.5528567452</v>
      </c>
      <c r="E133" s="197">
        <v>502.07813317115324</v>
      </c>
      <c r="F133" s="337">
        <v>449.35704644950641</v>
      </c>
      <c r="G133" s="200">
        <v>1137400.9483853127</v>
      </c>
      <c r="H133" s="197">
        <v>511.09913079529161</v>
      </c>
      <c r="I133" s="337">
        <v>452.87691925250982</v>
      </c>
      <c r="J133" s="200">
        <v>1148774.9578691658</v>
      </c>
      <c r="K133" s="197">
        <v>520.25366383421954</v>
      </c>
      <c r="L133" s="337">
        <v>456.39894463725398</v>
      </c>
      <c r="M133" s="200">
        <v>1160262.7074478574</v>
      </c>
      <c r="N133" s="197">
        <v>529.54267518116501</v>
      </c>
      <c r="O133" s="337">
        <v>454.32627574581858</v>
      </c>
      <c r="P133" s="200">
        <v>1171865.334522336</v>
      </c>
      <c r="Q133" s="197">
        <v>532.40921310916076</v>
      </c>
      <c r="R133" s="337">
        <v>452.23706325053291</v>
      </c>
      <c r="S133" s="200">
        <v>1183583.9878675593</v>
      </c>
      <c r="T133" s="197">
        <v>535.26054678357946</v>
      </c>
      <c r="U133" s="337">
        <v>450.13122654379373</v>
      </c>
      <c r="V133" s="200">
        <v>1195419.8277462348</v>
      </c>
      <c r="W133" s="197">
        <v>538.09579329818337</v>
      </c>
      <c r="X133" s="337">
        <v>448.00868468324495</v>
      </c>
      <c r="Y133" s="200">
        <v>1207374.0260236971</v>
      </c>
      <c r="Z133" s="197">
        <v>540.9140493195905</v>
      </c>
      <c r="AA133" s="337">
        <v>445.86935639049398</v>
      </c>
      <c r="AB133" s="200">
        <v>1219447.766283934</v>
      </c>
      <c r="AC133" s="197">
        <v>543.71439070484314</v>
      </c>
      <c r="AD133" s="337">
        <v>443.7131600498243</v>
      </c>
      <c r="AE133" s="200">
        <v>1231642.2439467735</v>
      </c>
      <c r="AF133" s="197">
        <v>546.49587211247945</v>
      </c>
      <c r="AG133" s="337">
        <v>441.5400137069031</v>
      </c>
      <c r="AH133" s="200">
        <v>1243958.6663862413</v>
      </c>
      <c r="AI133" s="197">
        <v>549.25752660700186</v>
      </c>
      <c r="AJ133" s="337">
        <v>439.34983506748392</v>
      </c>
      <c r="AK133" s="200">
        <v>1256398.2530501038</v>
      </c>
      <c r="AL133" s="197">
        <v>551.99836525663807</v>
      </c>
      <c r="AM133" s="337">
        <v>437.14254149610485</v>
      </c>
      <c r="AN133" s="200">
        <v>1268962.2355806048</v>
      </c>
      <c r="AO133" s="197">
        <v>554.71737672428458</v>
      </c>
      <c r="AP133" s="337">
        <v>434.91805001478195</v>
      </c>
      <c r="AQ133" s="200">
        <v>1281651.8579364107</v>
      </c>
      <c r="AR133" s="197">
        <v>557.41352685152617</v>
      </c>
      <c r="AS133" s="337">
        <v>432.67627730169761</v>
      </c>
      <c r="AT133" s="200">
        <v>1294468.3765157748</v>
      </c>
      <c r="AU133" s="197">
        <v>560.08575823561762</v>
      </c>
      <c r="AV133" s="337">
        <v>430.41713968988461</v>
      </c>
      <c r="AW133" s="200">
        <v>1307413.0602809326</v>
      </c>
      <c r="AX133" s="197">
        <v>562.73298979931769</v>
      </c>
      <c r="AY133" s="337">
        <v>428.14055316590503</v>
      </c>
      <c r="AZ133" s="200">
        <v>1320487.1908837419</v>
      </c>
      <c r="BA133" s="197">
        <v>565.35411635345736</v>
      </c>
      <c r="BB133" s="337">
        <v>425.8464333685244</v>
      </c>
      <c r="BC133" s="200">
        <v>1333692.0627925794</v>
      </c>
      <c r="BD133" s="197">
        <v>567.94800815213</v>
      </c>
      <c r="BE133" s="337">
        <v>423.53469558738095</v>
      </c>
      <c r="BF133" s="200">
        <v>1347028.9834205052</v>
      </c>
      <c r="BG133" s="197">
        <v>570.51351044038279</v>
      </c>
      <c r="BH133" s="337">
        <v>421.20525476165034</v>
      </c>
      <c r="BI133" s="200">
        <v>1360499.2732547102</v>
      </c>
      <c r="BJ133" s="197">
        <v>573.0494429942903</v>
      </c>
      <c r="BK133" s="337">
        <v>418.85802547870509</v>
      </c>
      <c r="BL133" s="200">
        <v>1374104.2659872575</v>
      </c>
      <c r="BM133" s="197">
        <v>575.55459965328805</v>
      </c>
      <c r="BN133" s="337">
        <v>416.4929219727693</v>
      </c>
      <c r="BO133" s="200">
        <v>1387845.3086471302</v>
      </c>
      <c r="BP133" s="197">
        <v>578.02774784464316</v>
      </c>
      <c r="BQ133" s="337">
        <v>414.10985812356853</v>
      </c>
      <c r="BR133" s="200">
        <v>1401723.7617336016</v>
      </c>
      <c r="BS133" s="197">
        <v>580.46762809993652</v>
      </c>
      <c r="BT133" s="337">
        <v>411.70874745497491</v>
      </c>
      <c r="BU133" s="200">
        <v>1415740.9993509375</v>
      </c>
      <c r="BV133" s="197">
        <v>582.87295356342895</v>
      </c>
      <c r="BW133" s="337">
        <v>409.28950313364658</v>
      </c>
      <c r="BX133" s="200">
        <v>1429898.4093444468</v>
      </c>
      <c r="BY133" s="197">
        <v>585.24240949218017</v>
      </c>
      <c r="BZ133" s="337">
        <v>406.85203796766319</v>
      </c>
      <c r="CA133" s="200">
        <v>1444197.3934378913</v>
      </c>
      <c r="CB133" s="197">
        <v>587.57465274779315</v>
      </c>
      <c r="CC133" s="337">
        <v>404.3962644051557</v>
      </c>
      <c r="CD133" s="200">
        <v>1458639.3673722702</v>
      </c>
      <c r="CE133" s="197">
        <v>589.8683112796457</v>
      </c>
      <c r="CF133" s="337">
        <v>401.92209453293145</v>
      </c>
      <c r="CG133" s="200">
        <v>1473225.7610459928</v>
      </c>
      <c r="CH133" s="197">
        <v>592.1219835994774</v>
      </c>
      <c r="CI133" s="337">
        <v>399.42944007509413</v>
      </c>
      <c r="CJ133" s="200">
        <v>1487958.0186564529</v>
      </c>
      <c r="CK133" s="197">
        <v>594.33423824719341</v>
      </c>
      <c r="CL133" s="337">
        <v>396.91821239165898</v>
      </c>
      <c r="CM133" s="200">
        <v>1502837.5988430174</v>
      </c>
      <c r="CN133" s="197">
        <v>596.5036132477436</v>
      </c>
      <c r="CO133" s="337">
        <v>394.3883224771626</v>
      </c>
      <c r="CP133" s="200">
        <v>1517865.9748314475</v>
      </c>
      <c r="CQ133" s="197">
        <v>598.62861555893767</v>
      </c>
    </row>
    <row r="134" spans="1:95" ht="15" customHeight="1" x14ac:dyDescent="0.35">
      <c r="A134" s="6">
        <v>4</v>
      </c>
      <c r="B134" s="3" t="s">
        <v>392</v>
      </c>
      <c r="C134" s="323">
        <v>23126.827283873023</v>
      </c>
      <c r="D134" s="318">
        <v>610377.26351293293</v>
      </c>
      <c r="E134" s="318">
        <v>14116.08955126665</v>
      </c>
      <c r="F134" s="323">
        <v>23166.555193330307</v>
      </c>
      <c r="G134" s="318">
        <v>618581.61031132424</v>
      </c>
      <c r="H134" s="318">
        <v>14330.405016856432</v>
      </c>
      <c r="I134" s="323">
        <v>23187.00003278648</v>
      </c>
      <c r="J134" s="318">
        <v>627132.88730348635</v>
      </c>
      <c r="K134" s="318">
        <v>14541.330278467418</v>
      </c>
      <c r="L134" s="323">
        <v>23207.207452706178</v>
      </c>
      <c r="M134" s="318">
        <v>635850.45307939954</v>
      </c>
      <c r="N134" s="318">
        <v>14756.313373510842</v>
      </c>
      <c r="O134" s="323">
        <v>23126.125549584282</v>
      </c>
      <c r="P134" s="318">
        <v>643432.45020919072</v>
      </c>
      <c r="Q134" s="318">
        <v>14880.099626214382</v>
      </c>
      <c r="R134" s="323">
        <v>23246.652917571584</v>
      </c>
      <c r="S134" s="318">
        <v>652889.20571598061</v>
      </c>
      <c r="T134" s="318">
        <v>15177.488758908396</v>
      </c>
      <c r="U134" s="323">
        <v>23185.640380685269</v>
      </c>
      <c r="V134" s="318">
        <v>660787.39149077481</v>
      </c>
      <c r="W134" s="318">
        <v>15320.778827196194</v>
      </c>
      <c r="X134" s="323">
        <v>23255.57628793396</v>
      </c>
      <c r="Y134" s="318">
        <v>668273.02349906543</v>
      </c>
      <c r="Z134" s="318">
        <v>15541.0742791508</v>
      </c>
      <c r="AA134" s="323">
        <v>22755.081885678781</v>
      </c>
      <c r="AB134" s="318">
        <v>678193.1321736495</v>
      </c>
      <c r="AC134" s="318">
        <v>15432.340256916366</v>
      </c>
      <c r="AD134" s="323">
        <v>22253.716033491848</v>
      </c>
      <c r="AE134" s="318">
        <v>688402.88908127917</v>
      </c>
      <c r="AF134" s="318">
        <v>15319.522410250174</v>
      </c>
      <c r="AG134" s="323">
        <v>21267.956892717415</v>
      </c>
      <c r="AH134" s="318">
        <v>757354.42989592371</v>
      </c>
      <c r="AI134" s="318">
        <v>16107.381367535079</v>
      </c>
      <c r="AJ134" s="323">
        <v>21260.344930700816</v>
      </c>
      <c r="AK134" s="318">
        <v>766406.78276182269</v>
      </c>
      <c r="AL134" s="318">
        <v>16294.07255874504</v>
      </c>
      <c r="AM134" s="323">
        <v>21251.966214708315</v>
      </c>
      <c r="AN134" s="318">
        <v>775578.55905242916</v>
      </c>
      <c r="AO134" s="318">
        <v>16482.569333834381</v>
      </c>
      <c r="AP134" s="323">
        <v>21242.945160671199</v>
      </c>
      <c r="AQ134" s="318">
        <v>784869.54431935411</v>
      </c>
      <c r="AR134" s="318">
        <v>16672.940688257033</v>
      </c>
      <c r="AS134" s="323">
        <v>21233.275492828856</v>
      </c>
      <c r="AT134" s="318">
        <v>794281.64507662866</v>
      </c>
      <c r="AU134" s="318">
        <v>16865.200988809367</v>
      </c>
      <c r="AV134" s="323">
        <v>21229.117922445588</v>
      </c>
      <c r="AW134" s="318">
        <v>803762.87416496838</v>
      </c>
      <c r="AX134" s="318">
        <v>17063.176837331906</v>
      </c>
      <c r="AY134" s="323">
        <v>21136.669961576492</v>
      </c>
      <c r="AZ134" s="318">
        <v>813971.00154016342</v>
      </c>
      <c r="BA134" s="318">
        <v>17204.636417848305</v>
      </c>
      <c r="BB134" s="323">
        <v>21042.881442316106</v>
      </c>
      <c r="BC134" s="318">
        <v>824346.86932401801</v>
      </c>
      <c r="BD134" s="318">
        <v>17346.63343852976</v>
      </c>
      <c r="BE134" s="323">
        <v>20947.7947274945</v>
      </c>
      <c r="BF134" s="318">
        <v>834893.55417439947</v>
      </c>
      <c r="BG134" s="318">
        <v>17489.178792153631</v>
      </c>
      <c r="BH134" s="323">
        <v>20851.575239717993</v>
      </c>
      <c r="BI134" s="318">
        <v>845611.89835969114</v>
      </c>
      <c r="BJ134" s="318">
        <v>17632.340122247864</v>
      </c>
      <c r="BK134" s="323">
        <v>20885.006582512615</v>
      </c>
      <c r="BL134" s="318">
        <v>855236.95731834846</v>
      </c>
      <c r="BM134" s="318">
        <v>17861.629483201767</v>
      </c>
      <c r="BN134" s="323">
        <v>20793.910235312422</v>
      </c>
      <c r="BO134" s="318">
        <v>866257.68267127243</v>
      </c>
      <c r="BP134" s="318">
        <v>18012.884494116191</v>
      </c>
      <c r="BQ134" s="323">
        <v>20701.995252958979</v>
      </c>
      <c r="BR134" s="318">
        <v>877452.32013201353</v>
      </c>
      <c r="BS134" s="318">
        <v>18165.013766070784</v>
      </c>
      <c r="BT134" s="323">
        <v>20609.310267688259</v>
      </c>
      <c r="BU134" s="318">
        <v>888823.53573944897</v>
      </c>
      <c r="BV134" s="318">
        <v>18318.040021278008</v>
      </c>
      <c r="BW134" s="323">
        <v>20515.635342790494</v>
      </c>
      <c r="BX134" s="318">
        <v>900379.50804167043</v>
      </c>
      <c r="BY134" s="318">
        <v>18471.85765710401</v>
      </c>
      <c r="BZ134" s="323">
        <v>20421.041389801616</v>
      </c>
      <c r="CA134" s="318">
        <v>912122.82254971797</v>
      </c>
      <c r="CB134" s="318">
        <v>18626.497911870465</v>
      </c>
      <c r="CC134" s="323">
        <v>20342.151597261229</v>
      </c>
      <c r="CD134" s="318">
        <v>923838.44433476415</v>
      </c>
      <c r="CE134" s="318">
        <v>18792.861686035751</v>
      </c>
      <c r="CF134" s="323">
        <v>20262.645443711372</v>
      </c>
      <c r="CG134" s="318">
        <v>935732.26792256744</v>
      </c>
      <c r="CH134" s="318">
        <v>18960.411175154917</v>
      </c>
      <c r="CI134" s="323">
        <v>20182.594840667327</v>
      </c>
      <c r="CJ134" s="318">
        <v>947806.14504900202</v>
      </c>
      <c r="CK134" s="318">
        <v>19129.187413018775</v>
      </c>
      <c r="CL134" s="323">
        <v>20104.837331260107</v>
      </c>
      <c r="CM134" s="318">
        <v>959999.33144778362</v>
      </c>
      <c r="CN134" s="318">
        <v>19300.630396876146</v>
      </c>
      <c r="CO134" s="323">
        <v>20029.325078885948</v>
      </c>
      <c r="CP134" s="318">
        <v>972312.58938377269</v>
      </c>
      <c r="CQ134" s="318">
        <v>19474.764931060934</v>
      </c>
    </row>
    <row r="135" spans="1:95" x14ac:dyDescent="0.35">
      <c r="A135" s="7" t="s">
        <v>83</v>
      </c>
      <c r="B135" s="4" t="s">
        <v>109</v>
      </c>
      <c r="C135" s="337">
        <v>1850.1461827098419</v>
      </c>
      <c r="D135" s="197">
        <v>610377.26351293293</v>
      </c>
      <c r="E135" s="197">
        <v>1129.2871641013321</v>
      </c>
      <c r="F135" s="314">
        <v>1853.3244154664246</v>
      </c>
      <c r="G135" s="197">
        <v>618581.61031132413</v>
      </c>
      <c r="H135" s="197">
        <v>1146.4324013485145</v>
      </c>
      <c r="I135" s="314">
        <v>1854.9600026229184</v>
      </c>
      <c r="J135" s="197">
        <v>627132.88730348647</v>
      </c>
      <c r="K135" s="197">
        <v>1163.3064222773935</v>
      </c>
      <c r="L135" s="314">
        <v>1856.5765962164942</v>
      </c>
      <c r="M135" s="197">
        <v>635850.45307939965</v>
      </c>
      <c r="N135" s="197">
        <v>1180.5050698808675</v>
      </c>
      <c r="O135" s="314">
        <v>1850.0900439667425</v>
      </c>
      <c r="P135" s="197">
        <v>643432.45020919072</v>
      </c>
      <c r="Q135" s="197">
        <v>1190.4079700971506</v>
      </c>
      <c r="R135" s="314">
        <v>1859.7322334057267</v>
      </c>
      <c r="S135" s="197">
        <v>652889.20571598073</v>
      </c>
      <c r="T135" s="197">
        <v>1214.1991007126717</v>
      </c>
      <c r="U135" s="314">
        <v>1854.8512304548215</v>
      </c>
      <c r="V135" s="197">
        <v>660787.39149077493</v>
      </c>
      <c r="W135" s="197">
        <v>1225.6623061756957</v>
      </c>
      <c r="X135" s="314">
        <v>1860.4461030347168</v>
      </c>
      <c r="Y135" s="197">
        <v>668273.02349906543</v>
      </c>
      <c r="Z135" s="197">
        <v>1243.285942332064</v>
      </c>
      <c r="AA135" s="314">
        <v>1820.4065508543026</v>
      </c>
      <c r="AB135" s="197">
        <v>678193.1321736495</v>
      </c>
      <c r="AC135" s="197">
        <v>1234.5872205533094</v>
      </c>
      <c r="AD135" s="314">
        <v>1780.297282679348</v>
      </c>
      <c r="AE135" s="197">
        <v>688402.88908127928</v>
      </c>
      <c r="AF135" s="197">
        <v>1225.561792820014</v>
      </c>
      <c r="AG135" s="314">
        <v>1701.4365514173933</v>
      </c>
      <c r="AH135" s="197">
        <v>757354.42989592382</v>
      </c>
      <c r="AI135" s="197">
        <v>1288.5905094028064</v>
      </c>
      <c r="AJ135" s="314">
        <v>1700.8275944560653</v>
      </c>
      <c r="AK135" s="197">
        <v>766406.7827618228</v>
      </c>
      <c r="AL135" s="197">
        <v>1303.5258046996032</v>
      </c>
      <c r="AM135" s="314">
        <v>1700.1572971766652</v>
      </c>
      <c r="AN135" s="197">
        <v>775578.55905242916</v>
      </c>
      <c r="AO135" s="197">
        <v>1318.6055467067506</v>
      </c>
      <c r="AP135" s="314">
        <v>1699.4356128536961</v>
      </c>
      <c r="AQ135" s="197">
        <v>784869.54431935423</v>
      </c>
      <c r="AR135" s="197">
        <v>1333.8352550605628</v>
      </c>
      <c r="AS135" s="314">
        <v>1698.6620394263084</v>
      </c>
      <c r="AT135" s="197">
        <v>794281.64507662877</v>
      </c>
      <c r="AU135" s="197">
        <v>1349.2160791047495</v>
      </c>
      <c r="AV135" s="314">
        <v>1698.329433795647</v>
      </c>
      <c r="AW135" s="197">
        <v>803762.87416496826</v>
      </c>
      <c r="AX135" s="197">
        <v>1365.0541469865525</v>
      </c>
      <c r="AY135" s="314">
        <v>1690.9335969261194</v>
      </c>
      <c r="AZ135" s="197">
        <v>813971.00154016353</v>
      </c>
      <c r="BA135" s="197">
        <v>1376.3709134278645</v>
      </c>
      <c r="BB135" s="314">
        <v>1683.4305153852886</v>
      </c>
      <c r="BC135" s="197">
        <v>824346.86932401801</v>
      </c>
      <c r="BD135" s="197">
        <v>1387.7306750823807</v>
      </c>
      <c r="BE135" s="314">
        <v>1675.82357819956</v>
      </c>
      <c r="BF135" s="197">
        <v>834893.5541743997</v>
      </c>
      <c r="BG135" s="197">
        <v>1399.1343033722906</v>
      </c>
      <c r="BH135" s="314">
        <v>1668.1260191774395</v>
      </c>
      <c r="BI135" s="197">
        <v>845611.89835969114</v>
      </c>
      <c r="BJ135" s="197">
        <v>1410.5872097798292</v>
      </c>
      <c r="BK135" s="314">
        <v>1670.8005266010093</v>
      </c>
      <c r="BL135" s="197">
        <v>855236.95731834834</v>
      </c>
      <c r="BM135" s="197">
        <v>1428.9303586561414</v>
      </c>
      <c r="BN135" s="314">
        <v>1663.5128188249937</v>
      </c>
      <c r="BO135" s="197">
        <v>866257.68267127255</v>
      </c>
      <c r="BP135" s="197">
        <v>1441.0307595292954</v>
      </c>
      <c r="BQ135" s="314">
        <v>1656.1596202367184</v>
      </c>
      <c r="BR135" s="197">
        <v>877452.32013201341</v>
      </c>
      <c r="BS135" s="197">
        <v>1453.2011012856628</v>
      </c>
      <c r="BT135" s="314">
        <v>1648.7448214150609</v>
      </c>
      <c r="BU135" s="197">
        <v>888823.53573944897</v>
      </c>
      <c r="BV135" s="197">
        <v>1465.4432017022407</v>
      </c>
      <c r="BW135" s="314">
        <v>1641.2508274232396</v>
      </c>
      <c r="BX135" s="197">
        <v>900379.50804167031</v>
      </c>
      <c r="BY135" s="197">
        <v>1477.7486125683208</v>
      </c>
      <c r="BZ135" s="314">
        <v>1633.6833111841293</v>
      </c>
      <c r="CA135" s="197">
        <v>912122.82254971797</v>
      </c>
      <c r="CB135" s="197">
        <v>1490.1198329496372</v>
      </c>
      <c r="CC135" s="314">
        <v>1627.3721277808984</v>
      </c>
      <c r="CD135" s="197">
        <v>923838.44433476415</v>
      </c>
      <c r="CE135" s="197">
        <v>1503.4289348828602</v>
      </c>
      <c r="CF135" s="314">
        <v>1621.0116354969098</v>
      </c>
      <c r="CG135" s="197">
        <v>935732.2679225672</v>
      </c>
      <c r="CH135" s="197">
        <v>1516.8328940123934</v>
      </c>
      <c r="CI135" s="314">
        <v>1614.6075872533861</v>
      </c>
      <c r="CJ135" s="197">
        <v>947806.14504900202</v>
      </c>
      <c r="CK135" s="197">
        <v>1530.334993041502</v>
      </c>
      <c r="CL135" s="314">
        <v>1608.3869865008087</v>
      </c>
      <c r="CM135" s="197">
        <v>959999.33144778362</v>
      </c>
      <c r="CN135" s="197">
        <v>1544.0504317500918</v>
      </c>
      <c r="CO135" s="314">
        <v>1602.346006310876</v>
      </c>
      <c r="CP135" s="197">
        <v>972312.58938377269</v>
      </c>
      <c r="CQ135" s="197">
        <v>1557.9811944848748</v>
      </c>
    </row>
    <row r="136" spans="1:95" x14ac:dyDescent="0.35">
      <c r="A136" s="7" t="s">
        <v>84</v>
      </c>
      <c r="B136" s="4" t="s">
        <v>110</v>
      </c>
      <c r="C136" s="337">
        <v>4856.6337296133343</v>
      </c>
      <c r="D136" s="197">
        <v>610377.26351293293</v>
      </c>
      <c r="E136" s="197">
        <v>2964.3788057659963</v>
      </c>
      <c r="F136" s="314">
        <v>4864.9765905993645</v>
      </c>
      <c r="G136" s="197">
        <v>618581.61031132424</v>
      </c>
      <c r="H136" s="197">
        <v>3009.3850535398506</v>
      </c>
      <c r="I136" s="314">
        <v>4869.2700068851609</v>
      </c>
      <c r="J136" s="197">
        <v>627132.88730348623</v>
      </c>
      <c r="K136" s="197">
        <v>3053.6793584781576</v>
      </c>
      <c r="L136" s="314">
        <v>4873.5135650682969</v>
      </c>
      <c r="M136" s="197">
        <v>635850.45307939965</v>
      </c>
      <c r="N136" s="197">
        <v>3098.8258084372769</v>
      </c>
      <c r="O136" s="314">
        <v>4856.4863654126993</v>
      </c>
      <c r="P136" s="197">
        <v>643432.45020919072</v>
      </c>
      <c r="Q136" s="197">
        <v>3124.8209215050201</v>
      </c>
      <c r="R136" s="314">
        <v>4881.7971126900329</v>
      </c>
      <c r="S136" s="197">
        <v>652889.20571598061</v>
      </c>
      <c r="T136" s="197">
        <v>3187.272639370763</v>
      </c>
      <c r="U136" s="314">
        <v>4868.9844799439061</v>
      </c>
      <c r="V136" s="197">
        <v>660787.39149077481</v>
      </c>
      <c r="W136" s="197">
        <v>3217.3635537112009</v>
      </c>
      <c r="X136" s="314">
        <v>4883.6710204661313</v>
      </c>
      <c r="Y136" s="197">
        <v>668273.02349906543</v>
      </c>
      <c r="Z136" s="197">
        <v>3263.6255986216679</v>
      </c>
      <c r="AA136" s="314">
        <v>4778.5671959925439</v>
      </c>
      <c r="AB136" s="197">
        <v>678193.1321736495</v>
      </c>
      <c r="AC136" s="197">
        <v>3240.7914539524368</v>
      </c>
      <c r="AD136" s="314">
        <v>4673.2803670332878</v>
      </c>
      <c r="AE136" s="197">
        <v>688402.88908127928</v>
      </c>
      <c r="AF136" s="197">
        <v>3217.0997061525363</v>
      </c>
      <c r="AG136" s="314">
        <v>4466.2709474706571</v>
      </c>
      <c r="AH136" s="197">
        <v>757354.42989592371</v>
      </c>
      <c r="AI136" s="197">
        <v>3382.5500871823665</v>
      </c>
      <c r="AJ136" s="314">
        <v>4464.6724354471708</v>
      </c>
      <c r="AK136" s="197">
        <v>766406.7827618228</v>
      </c>
      <c r="AL136" s="197">
        <v>3421.7552373364583</v>
      </c>
      <c r="AM136" s="314">
        <v>4462.9129050887459</v>
      </c>
      <c r="AN136" s="197">
        <v>775578.55905242916</v>
      </c>
      <c r="AO136" s="197">
        <v>3461.3395601052198</v>
      </c>
      <c r="AP136" s="314">
        <v>4461.0184837409515</v>
      </c>
      <c r="AQ136" s="197">
        <v>784869.54431935411</v>
      </c>
      <c r="AR136" s="197">
        <v>3501.3175445339766</v>
      </c>
      <c r="AS136" s="314">
        <v>4458.9878534940599</v>
      </c>
      <c r="AT136" s="197">
        <v>794281.64507662854</v>
      </c>
      <c r="AU136" s="197">
        <v>3541.6922076499668</v>
      </c>
      <c r="AV136" s="314">
        <v>4458.1147637135737</v>
      </c>
      <c r="AW136" s="197">
        <v>803762.87416496826</v>
      </c>
      <c r="AX136" s="197">
        <v>3583.2671358397001</v>
      </c>
      <c r="AY136" s="314">
        <v>4438.7006919310634</v>
      </c>
      <c r="AZ136" s="197">
        <v>813971.00154016342</v>
      </c>
      <c r="BA136" s="197">
        <v>3612.9736477481442</v>
      </c>
      <c r="BB136" s="314">
        <v>4419.0051028863818</v>
      </c>
      <c r="BC136" s="197">
        <v>824346.86932401813</v>
      </c>
      <c r="BD136" s="197">
        <v>3642.7930220912494</v>
      </c>
      <c r="BE136" s="314">
        <v>4399.0368927738446</v>
      </c>
      <c r="BF136" s="197">
        <v>834893.5541743997</v>
      </c>
      <c r="BG136" s="197">
        <v>3672.7275463522624</v>
      </c>
      <c r="BH136" s="314">
        <v>4378.8308003407783</v>
      </c>
      <c r="BI136" s="197">
        <v>845611.89835969114</v>
      </c>
      <c r="BJ136" s="197">
        <v>3702.7914256720514</v>
      </c>
      <c r="BK136" s="314">
        <v>4385.8513823276489</v>
      </c>
      <c r="BL136" s="197">
        <v>855236.95731834834</v>
      </c>
      <c r="BM136" s="197">
        <v>3750.9421914723707</v>
      </c>
      <c r="BN136" s="314">
        <v>4366.7211494156081</v>
      </c>
      <c r="BO136" s="197">
        <v>866257.68267127255</v>
      </c>
      <c r="BP136" s="197">
        <v>3782.7057437644003</v>
      </c>
      <c r="BQ136" s="314">
        <v>4347.4190031213857</v>
      </c>
      <c r="BR136" s="197">
        <v>877452.32013201341</v>
      </c>
      <c r="BS136" s="197">
        <v>3814.6528908748646</v>
      </c>
      <c r="BT136" s="314">
        <v>4327.9551562145343</v>
      </c>
      <c r="BU136" s="197">
        <v>888823.53573944897</v>
      </c>
      <c r="BV136" s="197">
        <v>3846.7884044683815</v>
      </c>
      <c r="BW136" s="314">
        <v>4308.2834219860033</v>
      </c>
      <c r="BX136" s="197">
        <v>900379.50804167043</v>
      </c>
      <c r="BY136" s="197">
        <v>3879.0901079918422</v>
      </c>
      <c r="BZ136" s="314">
        <v>4288.4186918583391</v>
      </c>
      <c r="CA136" s="197">
        <v>912122.82254971797</v>
      </c>
      <c r="CB136" s="197">
        <v>3911.5645614927976</v>
      </c>
      <c r="CC136" s="314">
        <v>4271.8518354248581</v>
      </c>
      <c r="CD136" s="197">
        <v>923838.44433476403</v>
      </c>
      <c r="CE136" s="197">
        <v>3946.5009540675073</v>
      </c>
      <c r="CF136" s="314">
        <v>4255.1555431793877</v>
      </c>
      <c r="CG136" s="197">
        <v>935732.26792256732</v>
      </c>
      <c r="CH136" s="197">
        <v>3981.6863467825324</v>
      </c>
      <c r="CI136" s="314">
        <v>4238.3449165401389</v>
      </c>
      <c r="CJ136" s="197">
        <v>947806.14504900179</v>
      </c>
      <c r="CK136" s="197">
        <v>4017.1293567339426</v>
      </c>
      <c r="CL136" s="314">
        <v>4222.0158395646222</v>
      </c>
      <c r="CM136" s="197">
        <v>959999.33144778374</v>
      </c>
      <c r="CN136" s="197">
        <v>4053.1323833439906</v>
      </c>
      <c r="CO136" s="314">
        <v>4206.158266566049</v>
      </c>
      <c r="CP136" s="197">
        <v>972312.58938377269</v>
      </c>
      <c r="CQ136" s="197">
        <v>4089.7006355227959</v>
      </c>
    </row>
    <row r="137" spans="1:95" x14ac:dyDescent="0.35">
      <c r="A137" s="7" t="s">
        <v>85</v>
      </c>
      <c r="B137" s="4" t="s">
        <v>111</v>
      </c>
      <c r="C137" s="337">
        <v>12025.950187613973</v>
      </c>
      <c r="D137" s="197">
        <v>610377.26351293281</v>
      </c>
      <c r="E137" s="197">
        <v>7340.3665666586585</v>
      </c>
      <c r="F137" s="314">
        <v>12046.60870053176</v>
      </c>
      <c r="G137" s="197">
        <v>618581.61031132413</v>
      </c>
      <c r="H137" s="197">
        <v>7451.810608765345</v>
      </c>
      <c r="I137" s="314">
        <v>12057.240017048971</v>
      </c>
      <c r="J137" s="197">
        <v>627132.88730348635</v>
      </c>
      <c r="K137" s="197">
        <v>7561.4917448030574</v>
      </c>
      <c r="L137" s="314">
        <v>12067.747875407213</v>
      </c>
      <c r="M137" s="197">
        <v>635850.45307939965</v>
      </c>
      <c r="N137" s="197">
        <v>7673.2829542256386</v>
      </c>
      <c r="O137" s="314">
        <v>12025.585285783827</v>
      </c>
      <c r="P137" s="197">
        <v>643432.45020919072</v>
      </c>
      <c r="Q137" s="197">
        <v>7737.651805631479</v>
      </c>
      <c r="R137" s="314">
        <v>12088.259517137225</v>
      </c>
      <c r="S137" s="197">
        <v>652889.20571598061</v>
      </c>
      <c r="T137" s="197">
        <v>7892.2941546323664</v>
      </c>
      <c r="U137" s="314">
        <v>12056.532997956339</v>
      </c>
      <c r="V137" s="197">
        <v>660787.39149077493</v>
      </c>
      <c r="W137" s="197">
        <v>7966.8049901420218</v>
      </c>
      <c r="X137" s="314">
        <v>12092.899669725659</v>
      </c>
      <c r="Y137" s="197">
        <v>668273.02349906554</v>
      </c>
      <c r="Z137" s="197">
        <v>8081.3586251584165</v>
      </c>
      <c r="AA137" s="314">
        <v>11832.642580552967</v>
      </c>
      <c r="AB137" s="197">
        <v>678193.13217364938</v>
      </c>
      <c r="AC137" s="197">
        <v>8024.8169335965104</v>
      </c>
      <c r="AD137" s="314">
        <v>11571.932337415761</v>
      </c>
      <c r="AE137" s="197">
        <v>688402.88908127928</v>
      </c>
      <c r="AF137" s="197">
        <v>7966.151653330091</v>
      </c>
      <c r="AG137" s="314">
        <v>11059.337584213055</v>
      </c>
      <c r="AH137" s="197">
        <v>757354.42989592371</v>
      </c>
      <c r="AI137" s="197">
        <v>8375.8383111182411</v>
      </c>
      <c r="AJ137" s="314">
        <v>11055.379363964425</v>
      </c>
      <c r="AK137" s="197">
        <v>766406.78276182269</v>
      </c>
      <c r="AL137" s="197">
        <v>8472.9177305474204</v>
      </c>
      <c r="AM137" s="314">
        <v>11051.022431648324</v>
      </c>
      <c r="AN137" s="197">
        <v>775578.55905242905</v>
      </c>
      <c r="AO137" s="197">
        <v>8570.9360535938777</v>
      </c>
      <c r="AP137" s="314">
        <v>11046.331483549024</v>
      </c>
      <c r="AQ137" s="197">
        <v>784869.54431935411</v>
      </c>
      <c r="AR137" s="197">
        <v>8669.9291578936572</v>
      </c>
      <c r="AS137" s="314">
        <v>11041.303256271005</v>
      </c>
      <c r="AT137" s="197">
        <v>794281.64507662877</v>
      </c>
      <c r="AU137" s="197">
        <v>8769.904514180871</v>
      </c>
      <c r="AV137" s="314">
        <v>11039.141319671706</v>
      </c>
      <c r="AW137" s="197">
        <v>803762.87416496838</v>
      </c>
      <c r="AX137" s="197">
        <v>8872.8519554125924</v>
      </c>
      <c r="AY137" s="314">
        <v>10991.068380019777</v>
      </c>
      <c r="AZ137" s="197">
        <v>813971.00154016353</v>
      </c>
      <c r="BA137" s="197">
        <v>8946.4109372811199</v>
      </c>
      <c r="BB137" s="314">
        <v>10942.298350004376</v>
      </c>
      <c r="BC137" s="197">
        <v>824346.86932401813</v>
      </c>
      <c r="BD137" s="197">
        <v>9020.2493880354759</v>
      </c>
      <c r="BE137" s="314">
        <v>10892.85325829714</v>
      </c>
      <c r="BF137" s="197">
        <v>834893.5541743997</v>
      </c>
      <c r="BG137" s="197">
        <v>9094.3729719198891</v>
      </c>
      <c r="BH137" s="314">
        <v>10842.819124653357</v>
      </c>
      <c r="BI137" s="197">
        <v>845611.89835969114</v>
      </c>
      <c r="BJ137" s="197">
        <v>9168.8168635688889</v>
      </c>
      <c r="BK137" s="314">
        <v>10860.203422906559</v>
      </c>
      <c r="BL137" s="197">
        <v>855236.95731834846</v>
      </c>
      <c r="BM137" s="197">
        <v>9288.0473312649192</v>
      </c>
      <c r="BN137" s="314">
        <v>10812.83332236246</v>
      </c>
      <c r="BO137" s="197">
        <v>866257.68267127243</v>
      </c>
      <c r="BP137" s="197">
        <v>9366.6999369404202</v>
      </c>
      <c r="BQ137" s="314">
        <v>10765.03753153867</v>
      </c>
      <c r="BR137" s="197">
        <v>877452.32013201353</v>
      </c>
      <c r="BS137" s="197">
        <v>9445.8071583568089</v>
      </c>
      <c r="BT137" s="314">
        <v>10716.841339197896</v>
      </c>
      <c r="BU137" s="197">
        <v>888823.53573944885</v>
      </c>
      <c r="BV137" s="197">
        <v>9525.3808110645641</v>
      </c>
      <c r="BW137" s="314">
        <v>10668.130378251057</v>
      </c>
      <c r="BX137" s="197">
        <v>900379.50804167043</v>
      </c>
      <c r="BY137" s="197">
        <v>9605.3659816940853</v>
      </c>
      <c r="BZ137" s="314">
        <v>10618.941522696841</v>
      </c>
      <c r="CA137" s="197">
        <v>912122.82254971785</v>
      </c>
      <c r="CB137" s="197">
        <v>9685.7789141726425</v>
      </c>
      <c r="CC137" s="314">
        <v>10577.91883057584</v>
      </c>
      <c r="CD137" s="197">
        <v>923838.44433476403</v>
      </c>
      <c r="CE137" s="197">
        <v>9772.2880767385905</v>
      </c>
      <c r="CF137" s="314">
        <v>10536.575630729914</v>
      </c>
      <c r="CG137" s="197">
        <v>935732.26792256744</v>
      </c>
      <c r="CH137" s="197">
        <v>9859.4138110805579</v>
      </c>
      <c r="CI137" s="314">
        <v>10494.949317147011</v>
      </c>
      <c r="CJ137" s="197">
        <v>947806.14504900191</v>
      </c>
      <c r="CK137" s="197">
        <v>9947.1774547697642</v>
      </c>
      <c r="CL137" s="314">
        <v>10454.515412255256</v>
      </c>
      <c r="CM137" s="197">
        <v>959999.33144778374</v>
      </c>
      <c r="CN137" s="197">
        <v>10036.327806375597</v>
      </c>
      <c r="CO137" s="314">
        <v>10415.249041020694</v>
      </c>
      <c r="CP137" s="197">
        <v>972312.58938377269</v>
      </c>
      <c r="CQ137" s="197">
        <v>10126.877764151686</v>
      </c>
    </row>
    <row r="138" spans="1:95" x14ac:dyDescent="0.35">
      <c r="A138" s="7" t="s">
        <v>86</v>
      </c>
      <c r="B138" s="4" t="s">
        <v>112</v>
      </c>
      <c r="C138" s="337">
        <v>462.53654567746048</v>
      </c>
      <c r="D138" s="197">
        <v>610377.26351293293</v>
      </c>
      <c r="E138" s="197">
        <v>282.32179102533303</v>
      </c>
      <c r="F138" s="314">
        <v>463.33110386660616</v>
      </c>
      <c r="G138" s="197">
        <v>618581.61031132413</v>
      </c>
      <c r="H138" s="197">
        <v>286.60810033712863</v>
      </c>
      <c r="I138" s="314">
        <v>463.7400006557296</v>
      </c>
      <c r="J138" s="197">
        <v>627132.88730348647</v>
      </c>
      <c r="K138" s="197">
        <v>290.82660556934837</v>
      </c>
      <c r="L138" s="314">
        <v>464.14414905412355</v>
      </c>
      <c r="M138" s="197">
        <v>635850.45307939965</v>
      </c>
      <c r="N138" s="197">
        <v>295.12626747021687</v>
      </c>
      <c r="O138" s="314">
        <v>462.52251099168564</v>
      </c>
      <c r="P138" s="197">
        <v>643432.45020919072</v>
      </c>
      <c r="Q138" s="197">
        <v>297.60199252428765</v>
      </c>
      <c r="R138" s="314">
        <v>464.93305835143167</v>
      </c>
      <c r="S138" s="197">
        <v>652889.20571598073</v>
      </c>
      <c r="T138" s="197">
        <v>303.54977517816792</v>
      </c>
      <c r="U138" s="314">
        <v>463.71280761370537</v>
      </c>
      <c r="V138" s="197">
        <v>660787.39149077493</v>
      </c>
      <c r="W138" s="197">
        <v>306.41557654392392</v>
      </c>
      <c r="X138" s="314">
        <v>465.11152575867919</v>
      </c>
      <c r="Y138" s="197">
        <v>668273.02349906543</v>
      </c>
      <c r="Z138" s="197">
        <v>310.821485583016</v>
      </c>
      <c r="AA138" s="314">
        <v>455.10163771357566</v>
      </c>
      <c r="AB138" s="197">
        <v>678193.1321736495</v>
      </c>
      <c r="AC138" s="197">
        <v>308.64680513832735</v>
      </c>
      <c r="AD138" s="314">
        <v>445.07432066983699</v>
      </c>
      <c r="AE138" s="197">
        <v>688402.88908127928</v>
      </c>
      <c r="AF138" s="197">
        <v>306.39044820500351</v>
      </c>
      <c r="AG138" s="314">
        <v>425.35913785434832</v>
      </c>
      <c r="AH138" s="197">
        <v>757354.42989592382</v>
      </c>
      <c r="AI138" s="197">
        <v>322.14762735070161</v>
      </c>
      <c r="AJ138" s="314">
        <v>425.20689861401632</v>
      </c>
      <c r="AK138" s="197">
        <v>766406.7827618228</v>
      </c>
      <c r="AL138" s="197">
        <v>325.8814511749008</v>
      </c>
      <c r="AM138" s="314">
        <v>425.03932429416631</v>
      </c>
      <c r="AN138" s="197">
        <v>775578.55905242916</v>
      </c>
      <c r="AO138" s="197">
        <v>329.65138667668765</v>
      </c>
      <c r="AP138" s="314">
        <v>424.85890321342401</v>
      </c>
      <c r="AQ138" s="197">
        <v>784869.54431935423</v>
      </c>
      <c r="AR138" s="197">
        <v>333.45881376514069</v>
      </c>
      <c r="AS138" s="314">
        <v>424.6655098565771</v>
      </c>
      <c r="AT138" s="197">
        <v>794281.64507662877</v>
      </c>
      <c r="AU138" s="197">
        <v>337.30401977618737</v>
      </c>
      <c r="AV138" s="314">
        <v>424.58235844891175</v>
      </c>
      <c r="AW138" s="197">
        <v>803762.87416496826</v>
      </c>
      <c r="AX138" s="197">
        <v>341.26353674663812</v>
      </c>
      <c r="AY138" s="314">
        <v>422.73339923152986</v>
      </c>
      <c r="AZ138" s="197">
        <v>813971.00154016353</v>
      </c>
      <c r="BA138" s="197">
        <v>344.09272835696612</v>
      </c>
      <c r="BB138" s="314">
        <v>420.85762884632214</v>
      </c>
      <c r="BC138" s="197">
        <v>824346.86932401801</v>
      </c>
      <c r="BD138" s="197">
        <v>346.93266877059517</v>
      </c>
      <c r="BE138" s="314">
        <v>418.95589454988999</v>
      </c>
      <c r="BF138" s="197">
        <v>834893.5541743997</v>
      </c>
      <c r="BG138" s="197">
        <v>349.78357584307264</v>
      </c>
      <c r="BH138" s="314">
        <v>417.03150479435988</v>
      </c>
      <c r="BI138" s="197">
        <v>845611.89835969114</v>
      </c>
      <c r="BJ138" s="197">
        <v>352.6468024449573</v>
      </c>
      <c r="BK138" s="314">
        <v>417.70013165025233</v>
      </c>
      <c r="BL138" s="197">
        <v>855236.95731834834</v>
      </c>
      <c r="BM138" s="197">
        <v>357.23258966403534</v>
      </c>
      <c r="BN138" s="314">
        <v>415.87820470624843</v>
      </c>
      <c r="BO138" s="197">
        <v>866257.68267127255</v>
      </c>
      <c r="BP138" s="197">
        <v>360.25768988232386</v>
      </c>
      <c r="BQ138" s="314">
        <v>414.0399050591796</v>
      </c>
      <c r="BR138" s="197">
        <v>877452.32013201341</v>
      </c>
      <c r="BS138" s="197">
        <v>363.30027532141571</v>
      </c>
      <c r="BT138" s="314">
        <v>412.18620535376522</v>
      </c>
      <c r="BU138" s="197">
        <v>888823.53573944897</v>
      </c>
      <c r="BV138" s="197">
        <v>366.36080042556017</v>
      </c>
      <c r="BW138" s="314">
        <v>410.31270685580989</v>
      </c>
      <c r="BX138" s="197">
        <v>900379.50804167031</v>
      </c>
      <c r="BY138" s="197">
        <v>369.43715314208021</v>
      </c>
      <c r="BZ138" s="314">
        <v>408.42082779603231</v>
      </c>
      <c r="CA138" s="197">
        <v>912122.82254971797</v>
      </c>
      <c r="CB138" s="197">
        <v>372.52995823740929</v>
      </c>
      <c r="CC138" s="314">
        <v>406.8430319452246</v>
      </c>
      <c r="CD138" s="197">
        <v>923838.44433476415</v>
      </c>
      <c r="CE138" s="197">
        <v>375.85723372071504</v>
      </c>
      <c r="CF138" s="314">
        <v>405.25290887422744</v>
      </c>
      <c r="CG138" s="197">
        <v>935732.2679225672</v>
      </c>
      <c r="CH138" s="197">
        <v>379.20822350309834</v>
      </c>
      <c r="CI138" s="314">
        <v>403.65189681334653</v>
      </c>
      <c r="CJ138" s="197">
        <v>947806.14504900202</v>
      </c>
      <c r="CK138" s="197">
        <v>382.5837482603755</v>
      </c>
      <c r="CL138" s="314">
        <v>402.09674662520217</v>
      </c>
      <c r="CM138" s="197">
        <v>959999.33144778362</v>
      </c>
      <c r="CN138" s="197">
        <v>386.01260793752294</v>
      </c>
      <c r="CO138" s="314">
        <v>400.58650157771899</v>
      </c>
      <c r="CP138" s="197">
        <v>972312.58938377269</v>
      </c>
      <c r="CQ138" s="197">
        <v>389.49529862121869</v>
      </c>
    </row>
    <row r="139" spans="1:95" x14ac:dyDescent="0.35">
      <c r="A139" s="7" t="s">
        <v>87</v>
      </c>
      <c r="B139" s="4" t="s">
        <v>113</v>
      </c>
      <c r="C139" s="337">
        <v>1387.6096370323812</v>
      </c>
      <c r="D139" s="197">
        <v>610377.26351293293</v>
      </c>
      <c r="E139" s="197">
        <v>846.96537307599897</v>
      </c>
      <c r="F139" s="314">
        <v>1389.9933115998183</v>
      </c>
      <c r="G139" s="197">
        <v>618581.61031132413</v>
      </c>
      <c r="H139" s="197">
        <v>859.82430101138584</v>
      </c>
      <c r="I139" s="314">
        <v>1391.2200019671886</v>
      </c>
      <c r="J139" s="197">
        <v>627132.88730348635</v>
      </c>
      <c r="K139" s="197">
        <v>872.47981670804506</v>
      </c>
      <c r="L139" s="314">
        <v>1392.4324471623706</v>
      </c>
      <c r="M139" s="197">
        <v>635850.45307939954</v>
      </c>
      <c r="N139" s="197">
        <v>885.37880241065045</v>
      </c>
      <c r="O139" s="314">
        <v>1387.5675329750568</v>
      </c>
      <c r="P139" s="197">
        <v>643432.45020919072</v>
      </c>
      <c r="Q139" s="197">
        <v>892.80597757286284</v>
      </c>
      <c r="R139" s="314">
        <v>1394.7991750542949</v>
      </c>
      <c r="S139" s="197">
        <v>652889.20571598073</v>
      </c>
      <c r="T139" s="197">
        <v>910.64932553450365</v>
      </c>
      <c r="U139" s="314">
        <v>1391.1384228411162</v>
      </c>
      <c r="V139" s="197">
        <v>660787.39149077469</v>
      </c>
      <c r="W139" s="197">
        <v>919.24672963177159</v>
      </c>
      <c r="X139" s="314">
        <v>1395.3345772760376</v>
      </c>
      <c r="Y139" s="197">
        <v>668273.02349906543</v>
      </c>
      <c r="Z139" s="197">
        <v>932.46445674904794</v>
      </c>
      <c r="AA139" s="314">
        <v>1365.3049131407267</v>
      </c>
      <c r="AB139" s="197">
        <v>678193.1321736495</v>
      </c>
      <c r="AC139" s="197">
        <v>925.940415414982</v>
      </c>
      <c r="AD139" s="314">
        <v>1335.2229620095109</v>
      </c>
      <c r="AE139" s="197">
        <v>688402.88908127917</v>
      </c>
      <c r="AF139" s="197">
        <v>919.17134461501041</v>
      </c>
      <c r="AG139" s="314">
        <v>1276.077413563045</v>
      </c>
      <c r="AH139" s="197">
        <v>757354.42989592371</v>
      </c>
      <c r="AI139" s="197">
        <v>966.44288205210478</v>
      </c>
      <c r="AJ139" s="314">
        <v>1275.6206958420489</v>
      </c>
      <c r="AK139" s="197">
        <v>766406.78276182269</v>
      </c>
      <c r="AL139" s="197">
        <v>977.6443535247023</v>
      </c>
      <c r="AM139" s="314">
        <v>1275.1179728824989</v>
      </c>
      <c r="AN139" s="197">
        <v>775578.55905242905</v>
      </c>
      <c r="AO139" s="197">
        <v>988.95416003006278</v>
      </c>
      <c r="AP139" s="314">
        <v>1274.5767096402719</v>
      </c>
      <c r="AQ139" s="197">
        <v>784869.54431935411</v>
      </c>
      <c r="AR139" s="197">
        <v>1000.376441295422</v>
      </c>
      <c r="AS139" s="314">
        <v>1273.9965295697314</v>
      </c>
      <c r="AT139" s="197">
        <v>794281.64507662866</v>
      </c>
      <c r="AU139" s="197">
        <v>1011.912059328562</v>
      </c>
      <c r="AV139" s="314">
        <v>1273.7470753467353</v>
      </c>
      <c r="AW139" s="197">
        <v>803762.87416496826</v>
      </c>
      <c r="AX139" s="197">
        <v>1023.7906102399144</v>
      </c>
      <c r="AY139" s="314">
        <v>1268.2001976945894</v>
      </c>
      <c r="AZ139" s="197">
        <v>813971.00154016342</v>
      </c>
      <c r="BA139" s="197">
        <v>1032.2781850708982</v>
      </c>
      <c r="BB139" s="314">
        <v>1262.5728865389663</v>
      </c>
      <c r="BC139" s="197">
        <v>824346.86932401801</v>
      </c>
      <c r="BD139" s="197">
        <v>1040.7980063117855</v>
      </c>
      <c r="BE139" s="314">
        <v>1256.86768364967</v>
      </c>
      <c r="BF139" s="197">
        <v>834893.55417439947</v>
      </c>
      <c r="BG139" s="197">
        <v>1049.3507275292177</v>
      </c>
      <c r="BH139" s="314">
        <v>1251.0945143830795</v>
      </c>
      <c r="BI139" s="197">
        <v>845611.89835969126</v>
      </c>
      <c r="BJ139" s="197">
        <v>1057.9404073348719</v>
      </c>
      <c r="BK139" s="314">
        <v>1253.1003949507569</v>
      </c>
      <c r="BL139" s="197">
        <v>855236.95731834834</v>
      </c>
      <c r="BM139" s="197">
        <v>1071.6977689921059</v>
      </c>
      <c r="BN139" s="314">
        <v>1247.6346141187453</v>
      </c>
      <c r="BO139" s="197">
        <v>866257.68267127243</v>
      </c>
      <c r="BP139" s="197">
        <v>1080.7730696469714</v>
      </c>
      <c r="BQ139" s="314">
        <v>1242.1197151775386</v>
      </c>
      <c r="BR139" s="197">
        <v>877452.32013201341</v>
      </c>
      <c r="BS139" s="197">
        <v>1089.9008259642469</v>
      </c>
      <c r="BT139" s="314">
        <v>1236.5586160612954</v>
      </c>
      <c r="BU139" s="197">
        <v>888823.53573944909</v>
      </c>
      <c r="BV139" s="197">
        <v>1099.0824012766805</v>
      </c>
      <c r="BW139" s="314">
        <v>1230.9381205674297</v>
      </c>
      <c r="BX139" s="197">
        <v>900379.50804167043</v>
      </c>
      <c r="BY139" s="197">
        <v>1108.3114594262406</v>
      </c>
      <c r="BZ139" s="314">
        <v>1225.2624833880968</v>
      </c>
      <c r="CA139" s="197">
        <v>912122.82254971797</v>
      </c>
      <c r="CB139" s="197">
        <v>1117.5898747122278</v>
      </c>
      <c r="CC139" s="314">
        <v>1220.5290958356736</v>
      </c>
      <c r="CD139" s="197">
        <v>923838.44433476403</v>
      </c>
      <c r="CE139" s="197">
        <v>1127.571701162145</v>
      </c>
      <c r="CF139" s="314">
        <v>1215.7587266226822</v>
      </c>
      <c r="CG139" s="197">
        <v>935732.26792256744</v>
      </c>
      <c r="CH139" s="197">
        <v>1137.6246705092949</v>
      </c>
      <c r="CI139" s="314">
        <v>1210.9556904400395</v>
      </c>
      <c r="CJ139" s="197">
        <v>947806.14504900202</v>
      </c>
      <c r="CK139" s="197">
        <v>1147.7512447811264</v>
      </c>
      <c r="CL139" s="314">
        <v>1206.2902398756064</v>
      </c>
      <c r="CM139" s="197">
        <v>959999.33144778362</v>
      </c>
      <c r="CN139" s="197">
        <v>1158.0378238125686</v>
      </c>
      <c r="CO139" s="314">
        <v>1201.7595047331567</v>
      </c>
      <c r="CP139" s="197">
        <v>972312.58938377281</v>
      </c>
      <c r="CQ139" s="197">
        <v>1168.485895863656</v>
      </c>
    </row>
    <row r="140" spans="1:95" x14ac:dyDescent="0.35">
      <c r="A140" s="7" t="s">
        <v>88</v>
      </c>
      <c r="B140" s="4" t="s">
        <v>114</v>
      </c>
      <c r="C140" s="337">
        <v>1156.3413641936511</v>
      </c>
      <c r="D140" s="197">
        <v>610377.26351293293</v>
      </c>
      <c r="E140" s="197">
        <v>705.80447756333251</v>
      </c>
      <c r="F140" s="314">
        <v>1158.3277596665155</v>
      </c>
      <c r="G140" s="197">
        <v>618581.61031132413</v>
      </c>
      <c r="H140" s="197">
        <v>716.52025084282161</v>
      </c>
      <c r="I140" s="314">
        <v>1159.3500016393241</v>
      </c>
      <c r="J140" s="197">
        <v>627132.88730348635</v>
      </c>
      <c r="K140" s="197">
        <v>727.06651392337096</v>
      </c>
      <c r="L140" s="314">
        <v>1160.360372635309</v>
      </c>
      <c r="M140" s="197">
        <v>635850.45307939954</v>
      </c>
      <c r="N140" s="197">
        <v>737.81566867554216</v>
      </c>
      <c r="O140" s="314">
        <v>1156.306277479214</v>
      </c>
      <c r="P140" s="197">
        <v>643432.45020919084</v>
      </c>
      <c r="Q140" s="197">
        <v>744.00498131071913</v>
      </c>
      <c r="R140" s="314">
        <v>1162.3326458785793</v>
      </c>
      <c r="S140" s="197">
        <v>652889.20571598061</v>
      </c>
      <c r="T140" s="197">
        <v>758.8744379454198</v>
      </c>
      <c r="U140" s="314">
        <v>1159.2820190342634</v>
      </c>
      <c r="V140" s="197">
        <v>660787.39149077493</v>
      </c>
      <c r="W140" s="197">
        <v>766.03894135980977</v>
      </c>
      <c r="X140" s="314">
        <v>1162.778814396698</v>
      </c>
      <c r="Y140" s="197">
        <v>668273.02349906543</v>
      </c>
      <c r="Z140" s="197">
        <v>777.05371395754003</v>
      </c>
      <c r="AA140" s="314">
        <v>1137.7540942839391</v>
      </c>
      <c r="AB140" s="197">
        <v>678193.1321736495</v>
      </c>
      <c r="AC140" s="197">
        <v>771.61701284581841</v>
      </c>
      <c r="AD140" s="314">
        <v>1112.6858016745925</v>
      </c>
      <c r="AE140" s="197">
        <v>688402.88908127917</v>
      </c>
      <c r="AF140" s="197">
        <v>765.97612051250871</v>
      </c>
      <c r="AG140" s="314">
        <v>1063.3978446358708</v>
      </c>
      <c r="AH140" s="197">
        <v>757354.42989592382</v>
      </c>
      <c r="AI140" s="197">
        <v>805.36906837675406</v>
      </c>
      <c r="AJ140" s="314">
        <v>1063.0172465350408</v>
      </c>
      <c r="AK140" s="197">
        <v>766406.7827618228</v>
      </c>
      <c r="AL140" s="197">
        <v>814.70362793725201</v>
      </c>
      <c r="AM140" s="314">
        <v>1062.5983107354157</v>
      </c>
      <c r="AN140" s="197">
        <v>775578.55905242916</v>
      </c>
      <c r="AO140" s="197">
        <v>824.12846669171904</v>
      </c>
      <c r="AP140" s="314">
        <v>1062.1472580335601</v>
      </c>
      <c r="AQ140" s="197">
        <v>784869.54431935411</v>
      </c>
      <c r="AR140" s="197">
        <v>833.64703441285167</v>
      </c>
      <c r="AS140" s="314">
        <v>1061.6637746414428</v>
      </c>
      <c r="AT140" s="197">
        <v>794281.64507662866</v>
      </c>
      <c r="AU140" s="197">
        <v>843.26004944046838</v>
      </c>
      <c r="AV140" s="314">
        <v>1061.4558961222795</v>
      </c>
      <c r="AW140" s="197">
        <v>803762.87416496826</v>
      </c>
      <c r="AX140" s="197">
        <v>853.15884186659537</v>
      </c>
      <c r="AY140" s="314">
        <v>1056.8334980788247</v>
      </c>
      <c r="AZ140" s="197">
        <v>813971.00154016342</v>
      </c>
      <c r="BA140" s="197">
        <v>860.23182089241527</v>
      </c>
      <c r="BB140" s="314">
        <v>1052.1440721158053</v>
      </c>
      <c r="BC140" s="197">
        <v>824346.86932401813</v>
      </c>
      <c r="BD140" s="197">
        <v>867.33167192648807</v>
      </c>
      <c r="BE140" s="314">
        <v>1047.3897363747251</v>
      </c>
      <c r="BF140" s="197">
        <v>834893.55417439959</v>
      </c>
      <c r="BG140" s="197">
        <v>874.4589396076816</v>
      </c>
      <c r="BH140" s="314">
        <v>1042.5787619858997</v>
      </c>
      <c r="BI140" s="197">
        <v>845611.89835969114</v>
      </c>
      <c r="BJ140" s="197">
        <v>881.61700611239326</v>
      </c>
      <c r="BK140" s="314">
        <v>1044.2503291256307</v>
      </c>
      <c r="BL140" s="197">
        <v>855236.95731834846</v>
      </c>
      <c r="BM140" s="197">
        <v>893.08147416008842</v>
      </c>
      <c r="BN140" s="314">
        <v>1039.6955117656212</v>
      </c>
      <c r="BO140" s="197">
        <v>866257.68267127231</v>
      </c>
      <c r="BP140" s="197">
        <v>900.64422470580962</v>
      </c>
      <c r="BQ140" s="314">
        <v>1035.0997626479491</v>
      </c>
      <c r="BR140" s="197">
        <v>877452.32013201341</v>
      </c>
      <c r="BS140" s="197">
        <v>908.25068830353928</v>
      </c>
      <c r="BT140" s="314">
        <v>1030.465513384413</v>
      </c>
      <c r="BU140" s="197">
        <v>888823.53573944897</v>
      </c>
      <c r="BV140" s="197">
        <v>915.90200106390046</v>
      </c>
      <c r="BW140" s="314">
        <v>1025.7817671395248</v>
      </c>
      <c r="BX140" s="197">
        <v>900379.5080416702</v>
      </c>
      <c r="BY140" s="197">
        <v>923.59288285520051</v>
      </c>
      <c r="BZ140" s="314">
        <v>1021.0520694900808</v>
      </c>
      <c r="CA140" s="197">
        <v>912122.82254971797</v>
      </c>
      <c r="CB140" s="197">
        <v>931.32489559352325</v>
      </c>
      <c r="CC140" s="314">
        <v>1017.1075798630615</v>
      </c>
      <c r="CD140" s="197">
        <v>923838.44433476403</v>
      </c>
      <c r="CE140" s="197">
        <v>939.64308430178755</v>
      </c>
      <c r="CF140" s="314">
        <v>1013.1322721855686</v>
      </c>
      <c r="CG140" s="197">
        <v>935732.26792256732</v>
      </c>
      <c r="CH140" s="197">
        <v>948.0205587577459</v>
      </c>
      <c r="CI140" s="314">
        <v>1009.1297420333664</v>
      </c>
      <c r="CJ140" s="197">
        <v>947806.14504900191</v>
      </c>
      <c r="CK140" s="197">
        <v>956.45937065093881</v>
      </c>
      <c r="CL140" s="314">
        <v>1005.2418665630054</v>
      </c>
      <c r="CM140" s="197">
        <v>959999.33144778374</v>
      </c>
      <c r="CN140" s="197">
        <v>965.03151984380736</v>
      </c>
      <c r="CO140" s="314">
        <v>1001.4662539442975</v>
      </c>
      <c r="CP140" s="197">
        <v>972312.58938377281</v>
      </c>
      <c r="CQ140" s="197">
        <v>973.73824655304679</v>
      </c>
    </row>
    <row r="141" spans="1:95" x14ac:dyDescent="0.35">
      <c r="A141" s="7" t="s">
        <v>89</v>
      </c>
      <c r="B141" s="4" t="s">
        <v>115</v>
      </c>
      <c r="C141" s="337">
        <v>925.07309135492096</v>
      </c>
      <c r="D141" s="197">
        <v>610377.26351293293</v>
      </c>
      <c r="E141" s="197">
        <v>564.64358205066605</v>
      </c>
      <c r="F141" s="314">
        <v>926.66220773321231</v>
      </c>
      <c r="G141" s="197">
        <v>618581.61031132413</v>
      </c>
      <c r="H141" s="197">
        <v>573.21620067425727</v>
      </c>
      <c r="I141" s="314">
        <v>927.4800013114592</v>
      </c>
      <c r="J141" s="197">
        <v>627132.88730348647</v>
      </c>
      <c r="K141" s="197">
        <v>581.65321113869675</v>
      </c>
      <c r="L141" s="314">
        <v>928.28829810824709</v>
      </c>
      <c r="M141" s="197">
        <v>635850.45307939965</v>
      </c>
      <c r="N141" s="197">
        <v>590.25253494043375</v>
      </c>
      <c r="O141" s="314">
        <v>925.04502198337127</v>
      </c>
      <c r="P141" s="197">
        <v>643432.45020919072</v>
      </c>
      <c r="Q141" s="197">
        <v>595.2039850485753</v>
      </c>
      <c r="R141" s="314">
        <v>929.86611670286334</v>
      </c>
      <c r="S141" s="197">
        <v>652889.20571598073</v>
      </c>
      <c r="T141" s="197">
        <v>607.09955035633584</v>
      </c>
      <c r="U141" s="314">
        <v>927.42561522741073</v>
      </c>
      <c r="V141" s="197">
        <v>660787.39149077493</v>
      </c>
      <c r="W141" s="197">
        <v>612.83115308784784</v>
      </c>
      <c r="X141" s="314">
        <v>930.22305151735839</v>
      </c>
      <c r="Y141" s="197">
        <v>668273.02349906543</v>
      </c>
      <c r="Z141" s="197">
        <v>621.642971166032</v>
      </c>
      <c r="AA141" s="314">
        <v>910.20327542715131</v>
      </c>
      <c r="AB141" s="197">
        <v>678193.1321736495</v>
      </c>
      <c r="AC141" s="197">
        <v>617.2936102766547</v>
      </c>
      <c r="AD141" s="314">
        <v>890.14864133967399</v>
      </c>
      <c r="AE141" s="197">
        <v>688402.88908127928</v>
      </c>
      <c r="AF141" s="197">
        <v>612.78089641000702</v>
      </c>
      <c r="AG141" s="314">
        <v>850.71827570869664</v>
      </c>
      <c r="AH141" s="197">
        <v>757354.42989592382</v>
      </c>
      <c r="AI141" s="197">
        <v>644.29525470140322</v>
      </c>
      <c r="AJ141" s="314">
        <v>850.41379722803265</v>
      </c>
      <c r="AK141" s="197">
        <v>766406.7827618228</v>
      </c>
      <c r="AL141" s="197">
        <v>651.76290234980161</v>
      </c>
      <c r="AM141" s="314">
        <v>850.07864858833261</v>
      </c>
      <c r="AN141" s="197">
        <v>775578.55905242916</v>
      </c>
      <c r="AO141" s="197">
        <v>659.3027733533753</v>
      </c>
      <c r="AP141" s="314">
        <v>849.71780642684803</v>
      </c>
      <c r="AQ141" s="197">
        <v>784869.54431935423</v>
      </c>
      <c r="AR141" s="197">
        <v>666.91762753028138</v>
      </c>
      <c r="AS141" s="314">
        <v>849.33101971315421</v>
      </c>
      <c r="AT141" s="197">
        <v>794281.64507662877</v>
      </c>
      <c r="AU141" s="197">
        <v>674.60803955237475</v>
      </c>
      <c r="AV141" s="314">
        <v>849.1647168978235</v>
      </c>
      <c r="AW141" s="197">
        <v>803762.87416496826</v>
      </c>
      <c r="AX141" s="197">
        <v>682.52707349327625</v>
      </c>
      <c r="AY141" s="314">
        <v>845.46679846305972</v>
      </c>
      <c r="AZ141" s="197">
        <v>813971.00154016353</v>
      </c>
      <c r="BA141" s="197">
        <v>688.18545671393224</v>
      </c>
      <c r="BB141" s="314">
        <v>841.71525769264429</v>
      </c>
      <c r="BC141" s="197">
        <v>824346.86932401801</v>
      </c>
      <c r="BD141" s="197">
        <v>693.86533754119034</v>
      </c>
      <c r="BE141" s="314">
        <v>837.91178909977998</v>
      </c>
      <c r="BF141" s="197">
        <v>834893.5541743997</v>
      </c>
      <c r="BG141" s="197">
        <v>699.56715168614528</v>
      </c>
      <c r="BH141" s="314">
        <v>834.06300958871975</v>
      </c>
      <c r="BI141" s="197">
        <v>845611.89835969114</v>
      </c>
      <c r="BJ141" s="197">
        <v>705.2936048899146</v>
      </c>
      <c r="BK141" s="314">
        <v>835.40026330050466</v>
      </c>
      <c r="BL141" s="197">
        <v>855236.95731834834</v>
      </c>
      <c r="BM141" s="197">
        <v>714.46517932807069</v>
      </c>
      <c r="BN141" s="314">
        <v>831.75640941249685</v>
      </c>
      <c r="BO141" s="197">
        <v>866257.68267127255</v>
      </c>
      <c r="BP141" s="197">
        <v>720.51537976464772</v>
      </c>
      <c r="BQ141" s="314">
        <v>828.07981011835921</v>
      </c>
      <c r="BR141" s="197">
        <v>877452.32013201341</v>
      </c>
      <c r="BS141" s="197">
        <v>726.60055064283142</v>
      </c>
      <c r="BT141" s="314">
        <v>824.37241070753043</v>
      </c>
      <c r="BU141" s="197">
        <v>888823.53573944897</v>
      </c>
      <c r="BV141" s="197">
        <v>732.72160085112034</v>
      </c>
      <c r="BW141" s="314">
        <v>820.62541371161979</v>
      </c>
      <c r="BX141" s="197">
        <v>900379.50804167031</v>
      </c>
      <c r="BY141" s="197">
        <v>738.87430628416041</v>
      </c>
      <c r="BZ141" s="314">
        <v>816.84165559206463</v>
      </c>
      <c r="CA141" s="197">
        <v>912122.82254971797</v>
      </c>
      <c r="CB141" s="197">
        <v>745.05991647481858</v>
      </c>
      <c r="CC141" s="314">
        <v>813.68606389044919</v>
      </c>
      <c r="CD141" s="197">
        <v>923838.44433476415</v>
      </c>
      <c r="CE141" s="197">
        <v>751.71446744143009</v>
      </c>
      <c r="CF141" s="314">
        <v>810.50581774845489</v>
      </c>
      <c r="CG141" s="197">
        <v>935732.2679225672</v>
      </c>
      <c r="CH141" s="197">
        <v>758.41644700619668</v>
      </c>
      <c r="CI141" s="314">
        <v>807.30379362669305</v>
      </c>
      <c r="CJ141" s="197">
        <v>947806.14504900202</v>
      </c>
      <c r="CK141" s="197">
        <v>765.167496520751</v>
      </c>
      <c r="CL141" s="314">
        <v>804.19349325040434</v>
      </c>
      <c r="CM141" s="197">
        <v>959999.33144778362</v>
      </c>
      <c r="CN141" s="197">
        <v>772.02521587504589</v>
      </c>
      <c r="CO141" s="314">
        <v>801.17300315543798</v>
      </c>
      <c r="CP141" s="197">
        <v>972312.58938377269</v>
      </c>
      <c r="CQ141" s="197">
        <v>778.99059724243739</v>
      </c>
    </row>
    <row r="142" spans="1:95" ht="15" thickBot="1" x14ac:dyDescent="0.4">
      <c r="A142" s="8" t="s">
        <v>90</v>
      </c>
      <c r="B142" s="5" t="s">
        <v>116</v>
      </c>
      <c r="C142" s="338">
        <v>462.53654567746048</v>
      </c>
      <c r="D142" s="325">
        <v>610377.26351293293</v>
      </c>
      <c r="E142" s="325">
        <v>282.32179102533303</v>
      </c>
      <c r="F142" s="324">
        <v>463.33110386660616</v>
      </c>
      <c r="G142" s="325">
        <v>618581.61031132413</v>
      </c>
      <c r="H142" s="325">
        <v>286.60810033712863</v>
      </c>
      <c r="I142" s="324">
        <v>463.7400006557296</v>
      </c>
      <c r="J142" s="325">
        <v>627132.88730348647</v>
      </c>
      <c r="K142" s="325">
        <v>290.82660556934837</v>
      </c>
      <c r="L142" s="324">
        <v>464.14414905412355</v>
      </c>
      <c r="M142" s="325">
        <v>635850.45307939965</v>
      </c>
      <c r="N142" s="325">
        <v>295.12626747021687</v>
      </c>
      <c r="O142" s="324">
        <v>462.52251099168564</v>
      </c>
      <c r="P142" s="325">
        <v>643432.45020919072</v>
      </c>
      <c r="Q142" s="325">
        <v>297.60199252428765</v>
      </c>
      <c r="R142" s="324">
        <v>464.93305835143167</v>
      </c>
      <c r="S142" s="325">
        <v>652889.20571598073</v>
      </c>
      <c r="T142" s="325">
        <v>303.54977517816792</v>
      </c>
      <c r="U142" s="324">
        <v>463.71280761370537</v>
      </c>
      <c r="V142" s="325">
        <v>660787.39149077493</v>
      </c>
      <c r="W142" s="325">
        <v>306.41557654392392</v>
      </c>
      <c r="X142" s="324">
        <v>465.11152575867919</v>
      </c>
      <c r="Y142" s="325">
        <v>668273.02349906543</v>
      </c>
      <c r="Z142" s="325">
        <v>310.821485583016</v>
      </c>
      <c r="AA142" s="324">
        <v>455.10163771357566</v>
      </c>
      <c r="AB142" s="325">
        <v>678193.1321736495</v>
      </c>
      <c r="AC142" s="325">
        <v>308.64680513832735</v>
      </c>
      <c r="AD142" s="324">
        <v>445.07432066983699</v>
      </c>
      <c r="AE142" s="325">
        <v>688402.88908127928</v>
      </c>
      <c r="AF142" s="325">
        <v>306.39044820500351</v>
      </c>
      <c r="AG142" s="324">
        <v>425.35913785434832</v>
      </c>
      <c r="AH142" s="325">
        <v>757354.42989592382</v>
      </c>
      <c r="AI142" s="325">
        <v>322.14762735070161</v>
      </c>
      <c r="AJ142" s="324">
        <v>425.20689861401632</v>
      </c>
      <c r="AK142" s="325">
        <v>766406.7827618228</v>
      </c>
      <c r="AL142" s="325">
        <v>325.8814511749008</v>
      </c>
      <c r="AM142" s="324">
        <v>425.03932429416631</v>
      </c>
      <c r="AN142" s="325">
        <v>775578.55905242916</v>
      </c>
      <c r="AO142" s="325">
        <v>329.65138667668765</v>
      </c>
      <c r="AP142" s="324">
        <v>424.85890321342401</v>
      </c>
      <c r="AQ142" s="325">
        <v>784869.54431935423</v>
      </c>
      <c r="AR142" s="325">
        <v>333.45881376514069</v>
      </c>
      <c r="AS142" s="324">
        <v>424.6655098565771</v>
      </c>
      <c r="AT142" s="325">
        <v>794281.64507662877</v>
      </c>
      <c r="AU142" s="325">
        <v>337.30401977618737</v>
      </c>
      <c r="AV142" s="324">
        <v>424.58235844891175</v>
      </c>
      <c r="AW142" s="325">
        <v>803762.87416496826</v>
      </c>
      <c r="AX142" s="325">
        <v>341.26353674663812</v>
      </c>
      <c r="AY142" s="324">
        <v>422.73339923152986</v>
      </c>
      <c r="AZ142" s="325">
        <v>813971.00154016353</v>
      </c>
      <c r="BA142" s="325">
        <v>344.09272835696612</v>
      </c>
      <c r="BB142" s="324">
        <v>420.85762884632214</v>
      </c>
      <c r="BC142" s="325">
        <v>824346.86932401801</v>
      </c>
      <c r="BD142" s="325">
        <v>346.93266877059517</v>
      </c>
      <c r="BE142" s="324">
        <v>418.95589454988999</v>
      </c>
      <c r="BF142" s="325">
        <v>834893.5541743997</v>
      </c>
      <c r="BG142" s="325">
        <v>349.78357584307264</v>
      </c>
      <c r="BH142" s="324">
        <v>417.03150479435988</v>
      </c>
      <c r="BI142" s="325">
        <v>845611.89835969114</v>
      </c>
      <c r="BJ142" s="325">
        <v>352.6468024449573</v>
      </c>
      <c r="BK142" s="324">
        <v>417.70013165025233</v>
      </c>
      <c r="BL142" s="325">
        <v>855236.95731834834</v>
      </c>
      <c r="BM142" s="325">
        <v>357.23258966403534</v>
      </c>
      <c r="BN142" s="324">
        <v>415.87820470624843</v>
      </c>
      <c r="BO142" s="325">
        <v>866257.68267127255</v>
      </c>
      <c r="BP142" s="325">
        <v>360.25768988232386</v>
      </c>
      <c r="BQ142" s="324">
        <v>414.0399050591796</v>
      </c>
      <c r="BR142" s="325">
        <v>877452.32013201341</v>
      </c>
      <c r="BS142" s="325">
        <v>363.30027532141571</v>
      </c>
      <c r="BT142" s="324">
        <v>412.18620535376522</v>
      </c>
      <c r="BU142" s="325">
        <v>888823.53573944897</v>
      </c>
      <c r="BV142" s="325">
        <v>366.36080042556017</v>
      </c>
      <c r="BW142" s="324">
        <v>410.31270685580989</v>
      </c>
      <c r="BX142" s="325">
        <v>900379.50804167031</v>
      </c>
      <c r="BY142" s="325">
        <v>369.43715314208021</v>
      </c>
      <c r="BZ142" s="324">
        <v>408.42082779603231</v>
      </c>
      <c r="CA142" s="325">
        <v>912122.82254971797</v>
      </c>
      <c r="CB142" s="325">
        <v>372.52995823740929</v>
      </c>
      <c r="CC142" s="324">
        <v>406.8430319452246</v>
      </c>
      <c r="CD142" s="325">
        <v>923838.44433476415</v>
      </c>
      <c r="CE142" s="325">
        <v>375.85723372071504</v>
      </c>
      <c r="CF142" s="324">
        <v>405.25290887422744</v>
      </c>
      <c r="CG142" s="325">
        <v>935732.2679225672</v>
      </c>
      <c r="CH142" s="325">
        <v>379.20822350309834</v>
      </c>
      <c r="CI142" s="324">
        <v>403.65189681334653</v>
      </c>
      <c r="CJ142" s="325">
        <v>947806.14504900202</v>
      </c>
      <c r="CK142" s="325">
        <v>382.5837482603755</v>
      </c>
      <c r="CL142" s="324">
        <v>402.09674662520217</v>
      </c>
      <c r="CM142" s="325">
        <v>959999.33144778362</v>
      </c>
      <c r="CN142" s="325">
        <v>386.01260793752294</v>
      </c>
      <c r="CO142" s="324">
        <v>400.58650157771899</v>
      </c>
      <c r="CP142" s="325">
        <v>972312.58938377269</v>
      </c>
      <c r="CQ142" s="325">
        <v>389.49529862121869</v>
      </c>
    </row>
    <row r="148" spans="1:14" ht="15" thickBot="1" x14ac:dyDescent="0.4">
      <c r="A148" s="279" t="s">
        <v>450</v>
      </c>
    </row>
    <row r="149" spans="1:14" x14ac:dyDescent="0.35">
      <c r="A149" s="363" t="s">
        <v>6</v>
      </c>
      <c r="B149" s="366" t="s">
        <v>5</v>
      </c>
      <c r="C149" s="360">
        <v>2022</v>
      </c>
      <c r="D149" s="357"/>
      <c r="E149" s="357"/>
      <c r="F149" s="360">
        <v>2052</v>
      </c>
      <c r="G149" s="357"/>
      <c r="H149" s="361"/>
    </row>
    <row r="150" spans="1:14" x14ac:dyDescent="0.35">
      <c r="A150" s="364"/>
      <c r="B150" s="367"/>
      <c r="C150" s="36" t="s">
        <v>17</v>
      </c>
      <c r="D150" s="53" t="s">
        <v>22</v>
      </c>
      <c r="E150" s="277" t="s">
        <v>18</v>
      </c>
      <c r="F150" s="36" t="s">
        <v>17</v>
      </c>
      <c r="G150" s="53" t="s">
        <v>22</v>
      </c>
      <c r="H150" s="31" t="s">
        <v>18</v>
      </c>
    </row>
    <row r="151" spans="1:14" x14ac:dyDescent="0.35">
      <c r="A151" s="365"/>
      <c r="B151" s="368"/>
      <c r="C151" s="38" t="s">
        <v>2</v>
      </c>
      <c r="D151" s="54" t="s">
        <v>23</v>
      </c>
      <c r="E151" s="278" t="s">
        <v>19</v>
      </c>
      <c r="F151" s="38" t="s">
        <v>2</v>
      </c>
      <c r="G151" s="54" t="s">
        <v>23</v>
      </c>
      <c r="H151" s="32" t="s">
        <v>19</v>
      </c>
    </row>
    <row r="152" spans="1:14" x14ac:dyDescent="0.35">
      <c r="A152" s="6">
        <v>1</v>
      </c>
      <c r="B152" s="3" t="s">
        <v>4</v>
      </c>
      <c r="C152" s="312">
        <v>23126.827283873023</v>
      </c>
      <c r="D152" s="313">
        <v>494176.2541111398</v>
      </c>
      <c r="E152" s="313">
        <v>11428.728876619676</v>
      </c>
      <c r="F152" s="312">
        <v>20029.325078885948</v>
      </c>
      <c r="G152" s="313">
        <v>550703.72792250023</v>
      </c>
      <c r="H152" s="348">
        <v>11030.223988714117</v>
      </c>
      <c r="I152" s="294">
        <v>3097.5022049870749</v>
      </c>
      <c r="J152" s="281"/>
      <c r="K152" s="281"/>
      <c r="L152" s="281"/>
      <c r="M152" s="281"/>
      <c r="N152" s="282">
        <v>0.133935458027442</v>
      </c>
    </row>
    <row r="153" spans="1:14" x14ac:dyDescent="0.35">
      <c r="A153" s="9" t="s">
        <v>7</v>
      </c>
      <c r="B153" s="94" t="s">
        <v>377</v>
      </c>
      <c r="C153" s="337">
        <v>13678.170650378019</v>
      </c>
      <c r="D153" s="197">
        <v>347230.18425866496</v>
      </c>
      <c r="E153" s="197">
        <v>4749.473715252223</v>
      </c>
      <c r="F153" s="314">
        <v>5469.6450581549498</v>
      </c>
      <c r="G153" s="200">
        <v>374628.51180355652</v>
      </c>
      <c r="H153" s="349">
        <v>2049.0849882302659</v>
      </c>
      <c r="I153" s="280"/>
      <c r="J153" s="281"/>
      <c r="K153" s="281"/>
      <c r="L153" s="281"/>
      <c r="M153" s="284">
        <v>8208.5255922230681</v>
      </c>
      <c r="N153" s="282">
        <v>0.60011867098589045</v>
      </c>
    </row>
    <row r="154" spans="1:14" x14ac:dyDescent="0.35">
      <c r="A154" s="9" t="s">
        <v>8</v>
      </c>
      <c r="B154" s="10" t="s">
        <v>91</v>
      </c>
      <c r="C154" s="337">
        <v>175.396791411072</v>
      </c>
      <c r="D154" s="197">
        <v>261123.34184633999</v>
      </c>
      <c r="E154" s="197">
        <v>45.800196322384544</v>
      </c>
      <c r="F154" s="314">
        <v>55.972925465448021</v>
      </c>
      <c r="G154" s="200">
        <v>345019.91282785288</v>
      </c>
      <c r="H154" s="349">
        <v>19.311773864808782</v>
      </c>
    </row>
    <row r="155" spans="1:14" x14ac:dyDescent="0.35">
      <c r="A155" s="9" t="s">
        <v>9</v>
      </c>
      <c r="B155" s="10" t="s">
        <v>378</v>
      </c>
      <c r="C155" s="337">
        <v>6093.1395300839295</v>
      </c>
      <c r="D155" s="197">
        <v>1126139.5528567452</v>
      </c>
      <c r="E155" s="197">
        <v>6861.7254259024749</v>
      </c>
      <c r="F155" s="314">
        <v>6662.8793062655513</v>
      </c>
      <c r="G155" s="200">
        <v>1239965.0155470446</v>
      </c>
      <c r="H155" s="349">
        <v>8261.7372425816466</v>
      </c>
    </row>
    <row r="156" spans="1:14" x14ac:dyDescent="0.35">
      <c r="A156" s="9" t="s">
        <v>10</v>
      </c>
      <c r="B156" s="10" t="s">
        <v>379</v>
      </c>
      <c r="C156" s="337">
        <v>130.72199999999998</v>
      </c>
      <c r="D156" s="197">
        <v>191073.62710817999</v>
      </c>
      <c r="E156" s="197">
        <v>24.977526682835499</v>
      </c>
      <c r="F156" s="314">
        <v>1193.257789</v>
      </c>
      <c r="G156" s="200">
        <v>252463.857510523</v>
      </c>
      <c r="H156" s="349">
        <v>301.25446441541771</v>
      </c>
    </row>
    <row r="157" spans="1:14" x14ac:dyDescent="0.35">
      <c r="A157" s="9" t="s">
        <v>12</v>
      </c>
      <c r="B157" s="10" t="s">
        <v>380</v>
      </c>
      <c r="C157" s="337">
        <v>3.3076000000000003</v>
      </c>
      <c r="D157" s="197">
        <v>0</v>
      </c>
      <c r="E157" s="197">
        <v>0</v>
      </c>
      <c r="F157" s="314">
        <v>7.4</v>
      </c>
      <c r="G157" s="200">
        <v>0</v>
      </c>
      <c r="H157" s="349">
        <v>0</v>
      </c>
    </row>
    <row r="158" spans="1:14" x14ac:dyDescent="0.35">
      <c r="A158" s="9" t="s">
        <v>13</v>
      </c>
      <c r="B158" s="10" t="s">
        <v>381</v>
      </c>
      <c r="C158" s="337">
        <v>8.7119999999999993E-3</v>
      </c>
      <c r="D158" s="197">
        <v>0</v>
      </c>
      <c r="E158" s="197">
        <v>0</v>
      </c>
      <c r="F158" s="314">
        <v>0.17</v>
      </c>
      <c r="G158" s="200">
        <v>0</v>
      </c>
      <c r="H158" s="349">
        <v>0</v>
      </c>
    </row>
    <row r="159" spans="1:14" x14ac:dyDescent="0.35">
      <c r="A159" s="9" t="s">
        <v>14</v>
      </c>
      <c r="B159" s="10" t="s">
        <v>382</v>
      </c>
      <c r="C159" s="337">
        <v>369</v>
      </c>
      <c r="D159" s="197">
        <v>0</v>
      </c>
      <c r="E159" s="197">
        <v>0</v>
      </c>
      <c r="F159" s="314">
        <v>1527</v>
      </c>
      <c r="G159" s="200">
        <v>0</v>
      </c>
      <c r="H159" s="349">
        <v>0</v>
      </c>
    </row>
    <row r="160" spans="1:14" x14ac:dyDescent="0.35">
      <c r="A160" s="9" t="s">
        <v>15</v>
      </c>
      <c r="B160" s="10" t="s">
        <v>383</v>
      </c>
      <c r="C160" s="337">
        <v>25.091999999999999</v>
      </c>
      <c r="D160" s="197">
        <v>0</v>
      </c>
      <c r="E160" s="197">
        <v>0</v>
      </c>
      <c r="F160" s="314">
        <v>29</v>
      </c>
      <c r="G160" s="200">
        <v>0</v>
      </c>
      <c r="H160" s="349">
        <v>0</v>
      </c>
    </row>
    <row r="161" spans="1:14" x14ac:dyDescent="0.35">
      <c r="A161" s="9" t="s">
        <v>16</v>
      </c>
      <c r="B161" s="10" t="s">
        <v>384</v>
      </c>
      <c r="C161" s="337">
        <v>114</v>
      </c>
      <c r="D161" s="197">
        <v>0</v>
      </c>
      <c r="E161" s="197">
        <v>0</v>
      </c>
      <c r="F161" s="314">
        <v>226</v>
      </c>
      <c r="G161" s="200">
        <v>0</v>
      </c>
      <c r="H161" s="349">
        <v>0</v>
      </c>
    </row>
    <row r="162" spans="1:14" x14ac:dyDescent="0.35">
      <c r="A162" s="9" t="s">
        <v>24</v>
      </c>
      <c r="B162" s="10" t="s">
        <v>385</v>
      </c>
      <c r="C162" s="337">
        <v>0</v>
      </c>
      <c r="D162" s="197">
        <v>0</v>
      </c>
      <c r="E162" s="197">
        <v>0</v>
      </c>
      <c r="F162" s="314">
        <v>96</v>
      </c>
      <c r="G162" s="200">
        <v>0</v>
      </c>
      <c r="H162" s="349">
        <v>0</v>
      </c>
    </row>
    <row r="163" spans="1:14" x14ac:dyDescent="0.35">
      <c r="A163" s="9" t="s">
        <v>30</v>
      </c>
      <c r="B163" s="10" t="s">
        <v>386</v>
      </c>
      <c r="C163" s="337">
        <v>2537.9899999999998</v>
      </c>
      <c r="D163" s="197">
        <v>-99782.894156493989</v>
      </c>
      <c r="E163" s="197">
        <v>-253.24798754024016</v>
      </c>
      <c r="F163" s="314">
        <v>2700</v>
      </c>
      <c r="G163" s="200">
        <v>-131842.23669993976</v>
      </c>
      <c r="H163" s="349">
        <v>-355.97403908983739</v>
      </c>
    </row>
    <row r="164" spans="1:14" x14ac:dyDescent="0.35">
      <c r="A164" s="9" t="s">
        <v>265</v>
      </c>
      <c r="B164" s="10" t="s">
        <v>266</v>
      </c>
      <c r="C164" s="337">
        <v>0</v>
      </c>
      <c r="D164" s="197">
        <v>371532.05271034996</v>
      </c>
      <c r="E164" s="197">
        <v>0</v>
      </c>
      <c r="F164" s="314">
        <v>2062</v>
      </c>
      <c r="G164" s="200">
        <v>366057.01198439009</v>
      </c>
      <c r="H164" s="349">
        <v>754.80955871181243</v>
      </c>
    </row>
    <row r="165" spans="1:14" x14ac:dyDescent="0.35">
      <c r="A165" s="6">
        <v>2</v>
      </c>
      <c r="B165" s="3" t="s">
        <v>387</v>
      </c>
      <c r="C165" s="323">
        <v>23126.827283873023</v>
      </c>
      <c r="D165" s="318">
        <v>610377.26351293293</v>
      </c>
      <c r="E165" s="318">
        <v>14116.08955126665</v>
      </c>
      <c r="F165" s="317">
        <v>20029.325078885948</v>
      </c>
      <c r="G165" s="318">
        <v>972312.58938377269</v>
      </c>
      <c r="H165" s="350">
        <v>19474.764931060934</v>
      </c>
      <c r="I165" s="295">
        <v>3097.5022049870749</v>
      </c>
      <c r="J165" s="296">
        <v>1793.5963214793046</v>
      </c>
      <c r="K165" s="281"/>
      <c r="L165" s="281"/>
      <c r="M165" s="281"/>
      <c r="N165" s="282">
        <v>0.133935458027442</v>
      </c>
    </row>
    <row r="166" spans="1:14" x14ac:dyDescent="0.35">
      <c r="A166" s="9" t="s">
        <v>25</v>
      </c>
      <c r="B166" s="10" t="s">
        <v>388</v>
      </c>
      <c r="C166" s="337">
        <v>4732.7219999999998</v>
      </c>
      <c r="D166" s="197">
        <v>537591.64062614995</v>
      </c>
      <c r="E166" s="197">
        <v>2544.2717846074734</v>
      </c>
      <c r="F166" s="314">
        <v>2435.5360000000001</v>
      </c>
      <c r="G166" s="200">
        <v>724592.30970999319</v>
      </c>
      <c r="H166" s="349">
        <v>1764.7706556218382</v>
      </c>
      <c r="I166" s="280"/>
      <c r="J166" s="281"/>
      <c r="K166" s="281"/>
      <c r="L166" s="281"/>
      <c r="M166" s="281"/>
      <c r="N166" s="282">
        <v>0.48538367560993434</v>
      </c>
    </row>
    <row r="167" spans="1:14" x14ac:dyDescent="0.35">
      <c r="A167" s="58" t="s">
        <v>26</v>
      </c>
      <c r="B167" s="55" t="s">
        <v>117</v>
      </c>
      <c r="C167" s="337">
        <v>933</v>
      </c>
      <c r="D167" s="197">
        <v>537591.64062614995</v>
      </c>
      <c r="E167" s="197">
        <v>501.57300070419791</v>
      </c>
      <c r="F167" s="314">
        <v>1300</v>
      </c>
      <c r="G167" s="200">
        <v>724592.30970999319</v>
      </c>
      <c r="H167" s="349">
        <v>941.97000262299116</v>
      </c>
    </row>
    <row r="168" spans="1:14" x14ac:dyDescent="0.35">
      <c r="A168" s="58" t="s">
        <v>27</v>
      </c>
      <c r="B168" s="55" t="s">
        <v>118</v>
      </c>
      <c r="C168" s="337">
        <v>3726</v>
      </c>
      <c r="D168" s="197">
        <v>537591.64062614995</v>
      </c>
      <c r="E168" s="197">
        <v>2003.0664529730345</v>
      </c>
      <c r="F168" s="314">
        <v>385.50500000000011</v>
      </c>
      <c r="G168" s="200">
        <v>724592.30970999319</v>
      </c>
      <c r="H168" s="349">
        <v>279.33395835475102</v>
      </c>
    </row>
    <row r="169" spans="1:14" x14ac:dyDescent="0.35">
      <c r="A169" s="58" t="s">
        <v>28</v>
      </c>
      <c r="B169" s="55" t="s">
        <v>248</v>
      </c>
      <c r="C169" s="337">
        <v>73.721999999999994</v>
      </c>
      <c r="D169" s="197">
        <v>537591.64062614995</v>
      </c>
      <c r="E169" s="197">
        <v>39.632330930241025</v>
      </c>
      <c r="F169" s="314">
        <v>750.03099999999995</v>
      </c>
      <c r="G169" s="200">
        <v>724592.30970999319</v>
      </c>
      <c r="H169" s="349">
        <v>543.46669464409592</v>
      </c>
    </row>
    <row r="170" spans="1:14" x14ac:dyDescent="0.35">
      <c r="A170" s="58" t="s">
        <v>271</v>
      </c>
      <c r="B170" s="55" t="s">
        <v>272</v>
      </c>
      <c r="C170" s="337">
        <v>0</v>
      </c>
      <c r="D170" s="197">
        <v>537591.64062614995</v>
      </c>
      <c r="E170" s="197">
        <v>0</v>
      </c>
      <c r="F170" s="314">
        <v>80</v>
      </c>
      <c r="G170" s="200">
        <v>724592.30970999319</v>
      </c>
      <c r="H170" s="349">
        <v>57.967384776799456</v>
      </c>
    </row>
    <row r="171" spans="1:14" x14ac:dyDescent="0.35">
      <c r="A171" s="9" t="s">
        <v>29</v>
      </c>
      <c r="B171" s="10" t="s">
        <v>141</v>
      </c>
      <c r="C171" s="337">
        <v>295</v>
      </c>
      <c r="D171" s="197">
        <v>579590.00222814595</v>
      </c>
      <c r="E171" s="197">
        <v>170.97905065730308</v>
      </c>
      <c r="F171" s="314">
        <v>265</v>
      </c>
      <c r="G171" s="200">
        <v>781199.75584100338</v>
      </c>
      <c r="H171" s="349">
        <v>207.0179352978659</v>
      </c>
    </row>
    <row r="172" spans="1:14" x14ac:dyDescent="0.35">
      <c r="A172" s="9" t="s">
        <v>48</v>
      </c>
      <c r="B172" s="10" t="s">
        <v>389</v>
      </c>
      <c r="C172" s="337">
        <v>303</v>
      </c>
      <c r="D172" s="197">
        <v>579590.00222814595</v>
      </c>
      <c r="E172" s="197">
        <v>175.61577067512823</v>
      </c>
      <c r="F172" s="314">
        <v>977</v>
      </c>
      <c r="G172" s="200">
        <v>781199.75584100338</v>
      </c>
      <c r="H172" s="349">
        <v>763.23216145666026</v>
      </c>
    </row>
    <row r="173" spans="1:14" x14ac:dyDescent="0.35">
      <c r="A173" s="58" t="s">
        <v>49</v>
      </c>
      <c r="B173" s="56" t="s">
        <v>44</v>
      </c>
      <c r="C173" s="337">
        <v>189</v>
      </c>
      <c r="D173" s="197">
        <v>579590.00222814595</v>
      </c>
      <c r="E173" s="197">
        <v>109.54251042111959</v>
      </c>
      <c r="F173" s="314">
        <v>655</v>
      </c>
      <c r="G173" s="200">
        <v>781199.75584100338</v>
      </c>
      <c r="H173" s="349">
        <v>511.68584007585724</v>
      </c>
    </row>
    <row r="174" spans="1:14" x14ac:dyDescent="0.35">
      <c r="A174" s="58" t="s">
        <v>50</v>
      </c>
      <c r="B174" s="56" t="s">
        <v>45</v>
      </c>
      <c r="C174" s="337">
        <v>114</v>
      </c>
      <c r="D174" s="197">
        <v>579590.00222814595</v>
      </c>
      <c r="E174" s="197">
        <v>66.07326025400863</v>
      </c>
      <c r="F174" s="314">
        <v>226</v>
      </c>
      <c r="G174" s="200">
        <v>781199.75584100338</v>
      </c>
      <c r="H174" s="349">
        <v>176.55114482006675</v>
      </c>
    </row>
    <row r="175" spans="1:14" x14ac:dyDescent="0.35">
      <c r="A175" s="58" t="s">
        <v>51</v>
      </c>
      <c r="B175" s="56" t="s">
        <v>46</v>
      </c>
      <c r="C175" s="337">
        <v>0</v>
      </c>
      <c r="D175" s="197">
        <v>579590.00222814595</v>
      </c>
      <c r="E175" s="197">
        <v>0</v>
      </c>
      <c r="F175" s="314">
        <v>96</v>
      </c>
      <c r="G175" s="200">
        <v>781199.75584100338</v>
      </c>
      <c r="H175" s="349">
        <v>74.995176560736326</v>
      </c>
    </row>
    <row r="176" spans="1:14" x14ac:dyDescent="0.35">
      <c r="A176" s="58" t="s">
        <v>246</v>
      </c>
      <c r="B176" s="56" t="s">
        <v>247</v>
      </c>
      <c r="C176" s="337">
        <v>40</v>
      </c>
      <c r="D176" s="197">
        <v>579590.00222814595</v>
      </c>
      <c r="E176" s="197">
        <v>23.183600089125839</v>
      </c>
      <c r="F176" s="314">
        <v>130</v>
      </c>
      <c r="G176" s="200">
        <v>781199.75584100338</v>
      </c>
      <c r="H176" s="349">
        <v>101.55596825933044</v>
      </c>
    </row>
    <row r="177" spans="1:20" x14ac:dyDescent="0.35">
      <c r="A177" s="9" t="s">
        <v>52</v>
      </c>
      <c r="B177" s="10" t="s">
        <v>273</v>
      </c>
      <c r="C177" s="337">
        <v>7268.8167756019366</v>
      </c>
      <c r="D177" s="197">
        <v>378896.87951521971</v>
      </c>
      <c r="E177" s="197">
        <v>2754.1319940434546</v>
      </c>
      <c r="F177" s="314">
        <v>4702.5720834812537</v>
      </c>
      <c r="G177" s="200">
        <v>510695.74807761161</v>
      </c>
      <c r="H177" s="349">
        <v>2401.5835680623518</v>
      </c>
    </row>
    <row r="178" spans="1:20" x14ac:dyDescent="0.35">
      <c r="A178" s="9" t="s">
        <v>53</v>
      </c>
      <c r="B178" s="10" t="s">
        <v>390</v>
      </c>
      <c r="C178" s="337">
        <v>7430.6677755508754</v>
      </c>
      <c r="D178" s="197">
        <v>916199.31112514727</v>
      </c>
      <c r="E178" s="197">
        <v>6807.9726971595419</v>
      </c>
      <c r="F178" s="314">
        <v>8433.4609837883891</v>
      </c>
      <c r="G178" s="200">
        <v>1234898.247728786</v>
      </c>
      <c r="H178" s="349">
        <v>10414.466191169366</v>
      </c>
      <c r="I178" s="280"/>
      <c r="J178" s="281"/>
      <c r="K178" s="281"/>
      <c r="L178" s="281"/>
      <c r="M178" s="281"/>
      <c r="N178" s="282">
        <v>0.11890648574353746</v>
      </c>
      <c r="Q178" s="261">
        <v>7430.6677755508754</v>
      </c>
      <c r="R178">
        <v>8433.4609837883891</v>
      </c>
    </row>
    <row r="179" spans="1:20" x14ac:dyDescent="0.35">
      <c r="A179" s="58" t="s">
        <v>54</v>
      </c>
      <c r="B179" s="55" t="s">
        <v>11</v>
      </c>
      <c r="C179" s="337">
        <v>5647.2994635508767</v>
      </c>
      <c r="D179" s="197">
        <v>1126139.5528567452</v>
      </c>
      <c r="E179" s="197">
        <v>6359.6472927313216</v>
      </c>
      <c r="F179" s="314">
        <v>6268.4909837883888</v>
      </c>
      <c r="G179" s="200">
        <v>1517865.9748314475</v>
      </c>
      <c r="H179" s="349">
        <v>9514.7291778301005</v>
      </c>
      <c r="I179" s="280"/>
      <c r="J179" s="281"/>
      <c r="K179" s="281"/>
      <c r="L179" s="281"/>
      <c r="M179" s="281"/>
      <c r="N179" s="282">
        <v>9.9097457720533022E-2</v>
      </c>
    </row>
    <row r="180" spans="1:20" x14ac:dyDescent="0.35">
      <c r="A180" s="58" t="s">
        <v>55</v>
      </c>
      <c r="B180" s="55" t="s">
        <v>40</v>
      </c>
      <c r="C180" s="337">
        <v>244.44000000000003</v>
      </c>
      <c r="D180" s="197">
        <v>253585.36931023892</v>
      </c>
      <c r="E180" s="197">
        <v>61.986407674194808</v>
      </c>
      <c r="F180" s="314">
        <v>486</v>
      </c>
      <c r="G180" s="200">
        <v>341794.76496909995</v>
      </c>
      <c r="H180" s="349">
        <v>166.11225577498257</v>
      </c>
      <c r="I180" s="280"/>
      <c r="J180" s="281"/>
      <c r="K180" s="281"/>
      <c r="L180" s="281"/>
      <c r="M180" s="281"/>
      <c r="N180" s="282">
        <v>0.49703703703703694</v>
      </c>
    </row>
    <row r="181" spans="1:20" x14ac:dyDescent="0.35">
      <c r="A181" s="58" t="s">
        <v>56</v>
      </c>
      <c r="B181" s="55" t="s">
        <v>38</v>
      </c>
      <c r="C181" s="337">
        <v>1316.52</v>
      </c>
      <c r="D181" s="197">
        <v>1126139.5528567452</v>
      </c>
      <c r="E181" s="197">
        <v>1482.5852441269622</v>
      </c>
      <c r="F181" s="314">
        <v>588.68000000000006</v>
      </c>
      <c r="G181" s="200">
        <v>1517865.9748314475</v>
      </c>
      <c r="H181" s="349">
        <v>893.53734206377658</v>
      </c>
      <c r="I181" s="280"/>
      <c r="J181" s="281"/>
      <c r="K181" s="281"/>
      <c r="L181" s="281"/>
      <c r="M181" s="281"/>
      <c r="N181" s="282">
        <v>-1.2363932866752734</v>
      </c>
    </row>
    <row r="182" spans="1:20" x14ac:dyDescent="0.35">
      <c r="A182" s="58" t="s">
        <v>57</v>
      </c>
      <c r="B182" s="55" t="s">
        <v>39</v>
      </c>
      <c r="C182" s="337">
        <v>0</v>
      </c>
      <c r="D182" s="197">
        <v>253585.36931023892</v>
      </c>
      <c r="E182" s="197">
        <v>0</v>
      </c>
      <c r="F182" s="314">
        <v>153.72000000000003</v>
      </c>
      <c r="G182" s="200">
        <v>341794.76496909995</v>
      </c>
      <c r="H182" s="349">
        <v>52.540691271050051</v>
      </c>
      <c r="I182" s="280"/>
      <c r="J182" s="281"/>
      <c r="K182" s="281"/>
      <c r="L182" s="281"/>
      <c r="M182" s="281"/>
      <c r="N182" s="282"/>
    </row>
    <row r="183" spans="1:20" x14ac:dyDescent="0.35">
      <c r="A183" s="58" t="s">
        <v>58</v>
      </c>
      <c r="B183" s="55" t="s">
        <v>41</v>
      </c>
      <c r="C183" s="337">
        <v>2.3076000000000003</v>
      </c>
      <c r="D183" s="197">
        <v>1126139.5528567452</v>
      </c>
      <c r="E183" s="197">
        <v>2.5986796321722254</v>
      </c>
      <c r="F183" s="314">
        <v>5.4</v>
      </c>
      <c r="G183" s="200">
        <v>1517865.9748314475</v>
      </c>
      <c r="H183" s="349">
        <v>8.1964762640898172</v>
      </c>
      <c r="I183" s="280"/>
      <c r="J183" s="281"/>
      <c r="K183" s="281"/>
      <c r="L183" s="281"/>
      <c r="M183" s="281"/>
      <c r="N183" s="282">
        <v>0.57266666666666666</v>
      </c>
    </row>
    <row r="184" spans="1:20" x14ac:dyDescent="0.35">
      <c r="A184" s="58" t="s">
        <v>59</v>
      </c>
      <c r="B184" s="55" t="s">
        <v>42</v>
      </c>
      <c r="C184" s="337">
        <v>8.7119999999999993E-3</v>
      </c>
      <c r="D184" s="197">
        <v>1126139.5528567452</v>
      </c>
      <c r="E184" s="197">
        <v>9.810927784487963E-3</v>
      </c>
      <c r="F184" s="314">
        <v>0.17</v>
      </c>
      <c r="G184" s="200">
        <v>1517865.9748314475</v>
      </c>
      <c r="H184" s="349">
        <v>0.25803721572134608</v>
      </c>
      <c r="I184" s="280"/>
      <c r="J184" s="281"/>
      <c r="K184" s="281"/>
      <c r="L184" s="281"/>
      <c r="M184" s="281"/>
      <c r="N184" s="282">
        <v>0.94875294117647058</v>
      </c>
    </row>
    <row r="185" spans="1:20" x14ac:dyDescent="0.35">
      <c r="A185" s="58" t="s">
        <v>60</v>
      </c>
      <c r="B185" s="55" t="s">
        <v>43</v>
      </c>
      <c r="C185" s="337">
        <v>180</v>
      </c>
      <c r="D185" s="197">
        <v>1126139.5528567452</v>
      </c>
      <c r="E185" s="197">
        <v>202.70511951421412</v>
      </c>
      <c r="F185" s="314">
        <v>872</v>
      </c>
      <c r="G185" s="200">
        <v>1517865.9748314475</v>
      </c>
      <c r="H185" s="349">
        <v>1323.5791300530223</v>
      </c>
      <c r="I185" s="280"/>
      <c r="J185" s="281"/>
      <c r="K185" s="281"/>
      <c r="L185" s="281"/>
      <c r="M185" s="281"/>
      <c r="N185" s="282">
        <v>0.79357798165137616</v>
      </c>
    </row>
    <row r="186" spans="1:20" x14ac:dyDescent="0.35">
      <c r="A186" s="58" t="s">
        <v>61</v>
      </c>
      <c r="B186" s="55" t="s">
        <v>47</v>
      </c>
      <c r="C186" s="337">
        <v>25.091999999999999</v>
      </c>
      <c r="D186" s="197">
        <v>1126139.5528567452</v>
      </c>
      <c r="E186" s="197">
        <v>28.257093660281448</v>
      </c>
      <c r="F186" s="314">
        <v>29</v>
      </c>
      <c r="G186" s="200">
        <v>1517865.9748314475</v>
      </c>
      <c r="H186" s="349">
        <v>44.018113270111975</v>
      </c>
      <c r="I186" s="280"/>
      <c r="J186" s="281"/>
      <c r="K186" s="281"/>
      <c r="L186" s="281"/>
      <c r="M186" s="281"/>
      <c r="N186" s="282">
        <v>0.13475862068965516</v>
      </c>
      <c r="P186" s="261">
        <v>1140.408312</v>
      </c>
      <c r="Q186" s="261">
        <v>2360.29</v>
      </c>
      <c r="R186">
        <v>1.0696885274894417</v>
      </c>
      <c r="T186" s="261">
        <v>1219.8816879999999</v>
      </c>
    </row>
    <row r="187" spans="1:20" x14ac:dyDescent="0.35">
      <c r="A187" s="58" t="s">
        <v>63</v>
      </c>
      <c r="B187" s="55" t="s">
        <v>94</v>
      </c>
      <c r="C187" s="337">
        <v>15</v>
      </c>
      <c r="D187" s="197">
        <v>1126139.5528567452</v>
      </c>
      <c r="E187" s="197">
        <v>16.892093292851179</v>
      </c>
      <c r="F187" s="314">
        <v>30</v>
      </c>
      <c r="G187" s="200">
        <v>1517865.9748314475</v>
      </c>
      <c r="H187" s="349">
        <v>45.535979244943427</v>
      </c>
      <c r="I187" s="280"/>
      <c r="J187" s="281"/>
      <c r="K187" s="281"/>
      <c r="L187" s="281"/>
      <c r="M187" s="281"/>
      <c r="N187" s="282">
        <v>0.5</v>
      </c>
    </row>
    <row r="188" spans="1:20" x14ac:dyDescent="0.35">
      <c r="A188" s="9" t="s">
        <v>93</v>
      </c>
      <c r="B188" s="10" t="s">
        <v>0</v>
      </c>
      <c r="C188" s="337">
        <v>175.396791411072</v>
      </c>
      <c r="D188" s="197">
        <v>261123.34184633999</v>
      </c>
      <c r="E188" s="197">
        <v>45.800196322384544</v>
      </c>
      <c r="F188" s="314">
        <v>55.972925465448021</v>
      </c>
      <c r="G188" s="200">
        <v>351954.81307569274</v>
      </c>
      <c r="H188" s="349">
        <v>19.699940519491442</v>
      </c>
      <c r="I188" s="280"/>
      <c r="J188" s="281"/>
      <c r="K188" s="281"/>
      <c r="L188" s="281"/>
      <c r="M188" s="281"/>
      <c r="N188" s="282">
        <v>-0.68087828166556363</v>
      </c>
    </row>
    <row r="189" spans="1:20" x14ac:dyDescent="0.35">
      <c r="A189" s="9" t="s">
        <v>263</v>
      </c>
      <c r="B189" s="10" t="s">
        <v>264</v>
      </c>
      <c r="C189" s="337">
        <v>0</v>
      </c>
      <c r="D189" s="197">
        <v>537591.64062614995</v>
      </c>
      <c r="E189" s="197">
        <v>0</v>
      </c>
      <c r="F189" s="314">
        <v>2000</v>
      </c>
      <c r="G189" s="200">
        <v>724592.30970999319</v>
      </c>
      <c r="H189" s="349">
        <v>1449.1846194199866</v>
      </c>
    </row>
    <row r="190" spans="1:20" x14ac:dyDescent="0.35">
      <c r="A190" s="6">
        <v>3</v>
      </c>
      <c r="B190" s="3" t="s">
        <v>80</v>
      </c>
      <c r="C190" s="323">
        <v>2921.2239413091365</v>
      </c>
      <c r="D190" s="318">
        <v>553643.98289730935</v>
      </c>
      <c r="E190" s="318">
        <v>1617.3180578013662</v>
      </c>
      <c r="F190" s="317">
        <v>3159.7830861508555</v>
      </c>
      <c r="G190" s="318">
        <v>776891.89181139169</v>
      </c>
      <c r="H190" s="350">
        <v>2454.8098595133756</v>
      </c>
      <c r="I190" s="261">
        <v>1303.9058835077703</v>
      </c>
    </row>
    <row r="191" spans="1:20" x14ac:dyDescent="0.35">
      <c r="A191" s="9" t="s">
        <v>64</v>
      </c>
      <c r="B191" s="10" t="s">
        <v>391</v>
      </c>
      <c r="C191" s="337">
        <v>1554.0298642922198</v>
      </c>
      <c r="D191" s="197">
        <v>520917.85746360954</v>
      </c>
      <c r="E191" s="197">
        <v>809.52190734156704</v>
      </c>
      <c r="F191" s="314">
        <v>1218.27843158719</v>
      </c>
      <c r="G191" s="200">
        <v>702118.56915986736</v>
      </c>
      <c r="H191" s="349">
        <v>855.37590922432514</v>
      </c>
    </row>
    <row r="192" spans="1:20" x14ac:dyDescent="0.35">
      <c r="A192" s="57" t="s">
        <v>65</v>
      </c>
      <c r="B192" s="55" t="s">
        <v>36</v>
      </c>
      <c r="C192" s="337">
        <v>449.76518678996047</v>
      </c>
      <c r="D192" s="197">
        <v>518340.28953846829</v>
      </c>
      <c r="E192" s="197">
        <v>233.13141714503141</v>
      </c>
      <c r="F192" s="314">
        <v>371.85585316050214</v>
      </c>
      <c r="G192" s="200">
        <v>698644.39702776878</v>
      </c>
      <c r="H192" s="349">
        <v>259.79500831256553</v>
      </c>
    </row>
    <row r="193" spans="1:9" x14ac:dyDescent="0.35">
      <c r="A193" s="57" t="s">
        <v>66</v>
      </c>
      <c r="B193" s="55" t="s">
        <v>33</v>
      </c>
      <c r="C193" s="337">
        <v>226.40512768812789</v>
      </c>
      <c r="D193" s="197">
        <v>518340.28953846829</v>
      </c>
      <c r="E193" s="197">
        <v>117.3548994388581</v>
      </c>
      <c r="F193" s="314">
        <v>158.13690009267245</v>
      </c>
      <c r="G193" s="200">
        <v>698644.39702776878</v>
      </c>
      <c r="H193" s="349">
        <v>110.48145921308566</v>
      </c>
    </row>
    <row r="194" spans="1:9" x14ac:dyDescent="0.35">
      <c r="A194" s="57" t="s">
        <v>67</v>
      </c>
      <c r="B194" s="55" t="s">
        <v>34</v>
      </c>
      <c r="C194" s="337">
        <v>17</v>
      </c>
      <c r="D194" s="197">
        <v>518340.28953846829</v>
      </c>
      <c r="E194" s="197">
        <v>8.8117849221539615</v>
      </c>
      <c r="F194" s="314">
        <v>159.50678899999997</v>
      </c>
      <c r="G194" s="200">
        <v>698644.39702776878</v>
      </c>
      <c r="H194" s="349">
        <v>111.43852442274051</v>
      </c>
    </row>
    <row r="195" spans="1:9" x14ac:dyDescent="0.35">
      <c r="A195" s="57" t="s">
        <v>68</v>
      </c>
      <c r="B195" s="55" t="s">
        <v>62</v>
      </c>
      <c r="C195" s="337">
        <v>794.73074162399985</v>
      </c>
      <c r="D195" s="197">
        <v>518340.28953846829</v>
      </c>
      <c r="E195" s="197">
        <v>411.94096271850572</v>
      </c>
      <c r="F195" s="314">
        <v>473.93554560000007</v>
      </c>
      <c r="G195" s="200">
        <v>698644.39702776878</v>
      </c>
      <c r="H195" s="349">
        <v>331.11241348573861</v>
      </c>
      <c r="I195" s="298">
        <v>320.79519602399978</v>
      </c>
    </row>
    <row r="196" spans="1:9" x14ac:dyDescent="0.35">
      <c r="A196" s="57" t="s">
        <v>69</v>
      </c>
      <c r="B196" s="55" t="s">
        <v>269</v>
      </c>
      <c r="C196" s="337">
        <v>34.074808190131556</v>
      </c>
      <c r="D196" s="197">
        <v>579590.00222814595</v>
      </c>
      <c r="E196" s="197">
        <v>19.749418154841994</v>
      </c>
      <c r="F196" s="314">
        <v>25.69334373401535</v>
      </c>
      <c r="G196" s="200">
        <v>781199.75584100338</v>
      </c>
      <c r="H196" s="349">
        <v>20.071633851751766</v>
      </c>
    </row>
    <row r="197" spans="1:9" x14ac:dyDescent="0.35">
      <c r="A197" s="57" t="s">
        <v>70</v>
      </c>
      <c r="B197" s="55" t="s">
        <v>270</v>
      </c>
      <c r="C197" s="337">
        <v>32.054000000000002</v>
      </c>
      <c r="D197" s="197">
        <v>579590.00222814595</v>
      </c>
      <c r="E197" s="197">
        <v>18.578177931420992</v>
      </c>
      <c r="F197" s="314">
        <v>29.15</v>
      </c>
      <c r="G197" s="200">
        <v>781199.75584100338</v>
      </c>
      <c r="H197" s="349">
        <v>22.771972882765247</v>
      </c>
    </row>
    <row r="198" spans="1:9" x14ac:dyDescent="0.35">
      <c r="A198" s="57" t="s">
        <v>267</v>
      </c>
      <c r="B198" s="55" t="s">
        <v>268</v>
      </c>
      <c r="C198" s="337">
        <v>0</v>
      </c>
      <c r="D198" s="197">
        <v>518340.28953846829</v>
      </c>
      <c r="E198" s="197">
        <v>0</v>
      </c>
      <c r="F198" s="314">
        <v>62</v>
      </c>
      <c r="G198" s="200">
        <v>698644.39702776878</v>
      </c>
      <c r="H198" s="349">
        <v>43.315952615721663</v>
      </c>
    </row>
    <row r="199" spans="1:9" x14ac:dyDescent="0.35">
      <c r="A199" s="9" t="s">
        <v>71</v>
      </c>
      <c r="B199" s="10" t="s">
        <v>82</v>
      </c>
      <c r="C199" s="337">
        <v>126.13534992956296</v>
      </c>
      <c r="D199" s="197">
        <v>347230.18425866496</v>
      </c>
      <c r="E199" s="197">
        <v>43.79800079757333</v>
      </c>
      <c r="F199" s="314">
        <v>31.811517035314353</v>
      </c>
      <c r="G199" s="200">
        <v>468013.82722388662</v>
      </c>
      <c r="H199" s="349">
        <v>14.888229837495338</v>
      </c>
    </row>
    <row r="200" spans="1:9" x14ac:dyDescent="0.35">
      <c r="A200" s="57" t="s">
        <v>72</v>
      </c>
      <c r="B200" s="55" t="s">
        <v>32</v>
      </c>
      <c r="C200" s="337">
        <v>126.13534992956296</v>
      </c>
      <c r="D200" s="197">
        <v>347230.18425866496</v>
      </c>
      <c r="E200" s="197">
        <v>43.79800079757333</v>
      </c>
      <c r="F200" s="314">
        <v>31.811517035314353</v>
      </c>
      <c r="G200" s="200">
        <v>468013.82722388662</v>
      </c>
      <c r="H200" s="349">
        <v>14.888229837495338</v>
      </c>
    </row>
    <row r="201" spans="1:9" x14ac:dyDescent="0.35">
      <c r="A201" s="9" t="s">
        <v>73</v>
      </c>
      <c r="B201" s="10" t="s">
        <v>99</v>
      </c>
      <c r="C201" s="337">
        <v>1241.0587270873539</v>
      </c>
      <c r="D201" s="197">
        <v>615601.93163079116</v>
      </c>
      <c r="E201" s="197">
        <v>763.99814966222596</v>
      </c>
      <c r="F201" s="314">
        <v>1909.6931375283514</v>
      </c>
      <c r="G201" s="200">
        <v>829738.39582540304</v>
      </c>
      <c r="H201" s="349">
        <v>1584.5457204515551</v>
      </c>
    </row>
    <row r="202" spans="1:9" x14ac:dyDescent="0.35">
      <c r="A202" s="57" t="s">
        <v>74</v>
      </c>
      <c r="B202" s="55" t="s">
        <v>37</v>
      </c>
      <c r="C202" s="337">
        <v>429.10808492168326</v>
      </c>
      <c r="D202" s="197">
        <v>253585.36931023892</v>
      </c>
      <c r="E202" s="197">
        <v>108.81553218887441</v>
      </c>
      <c r="F202" s="314">
        <v>1124.3641468394978</v>
      </c>
      <c r="G202" s="200">
        <v>341794.76496909995</v>
      </c>
      <c r="H202" s="349">
        <v>384.30177930868877</v>
      </c>
    </row>
    <row r="203" spans="1:9" x14ac:dyDescent="0.35">
      <c r="A203" s="57" t="s">
        <v>75</v>
      </c>
      <c r="B203" s="55" t="s">
        <v>35</v>
      </c>
      <c r="C203" s="337">
        <v>361.65957563261799</v>
      </c>
      <c r="D203" s="197">
        <v>1126139.5528567452</v>
      </c>
      <c r="E203" s="197">
        <v>407.27915278927668</v>
      </c>
      <c r="F203" s="314">
        <v>378.58766821169087</v>
      </c>
      <c r="G203" s="200">
        <v>1517865.9748314475</v>
      </c>
      <c r="H203" s="349">
        <v>574.64534006930285</v>
      </c>
    </row>
    <row r="204" spans="1:9" x14ac:dyDescent="0.35">
      <c r="A204" s="57" t="s">
        <v>76</v>
      </c>
      <c r="B204" s="55" t="s">
        <v>96</v>
      </c>
      <c r="C204" s="337">
        <v>3.4509999999999996</v>
      </c>
      <c r="D204" s="197">
        <v>1126139.5528567452</v>
      </c>
      <c r="E204" s="197">
        <v>3.8863075969086269</v>
      </c>
      <c r="F204" s="314">
        <v>10.352999999999998</v>
      </c>
      <c r="G204" s="200">
        <v>1517865.9748314475</v>
      </c>
      <c r="H204" s="349">
        <v>15.714466437429971</v>
      </c>
    </row>
    <row r="205" spans="1:9" x14ac:dyDescent="0.35">
      <c r="A205" s="57" t="s">
        <v>95</v>
      </c>
      <c r="B205" s="55" t="s">
        <v>98</v>
      </c>
      <c r="C205" s="337">
        <v>1</v>
      </c>
      <c r="D205" s="197">
        <v>1126139.5528567452</v>
      </c>
      <c r="E205" s="197">
        <v>1.1261395528567453</v>
      </c>
      <c r="F205" s="314">
        <v>2</v>
      </c>
      <c r="G205" s="200">
        <v>1517865.9748314475</v>
      </c>
      <c r="H205" s="349">
        <v>3.0357319496628947</v>
      </c>
    </row>
    <row r="206" spans="1:9" x14ac:dyDescent="0.35">
      <c r="A206" s="58" t="s">
        <v>97</v>
      </c>
      <c r="B206" s="55" t="s">
        <v>31</v>
      </c>
      <c r="C206" s="337">
        <v>445.84006653305249</v>
      </c>
      <c r="D206" s="197">
        <v>1126139.5528567452</v>
      </c>
      <c r="E206" s="197">
        <v>502.07813317115324</v>
      </c>
      <c r="F206" s="337">
        <v>394.3883224771626</v>
      </c>
      <c r="G206" s="200">
        <v>1517865.9748314475</v>
      </c>
      <c r="H206" s="349">
        <v>598.62861555893767</v>
      </c>
    </row>
    <row r="207" spans="1:9" ht="14.25" customHeight="1" x14ac:dyDescent="0.35">
      <c r="A207" s="6">
        <v>4</v>
      </c>
      <c r="B207" s="3" t="s">
        <v>392</v>
      </c>
      <c r="C207" s="323">
        <v>23126.827283873023</v>
      </c>
      <c r="D207" s="318">
        <v>610377.26351293293</v>
      </c>
      <c r="E207" s="318">
        <v>14116.08955126665</v>
      </c>
      <c r="F207" s="323">
        <v>20029.325078885948</v>
      </c>
      <c r="G207" s="318">
        <v>972312.58938377269</v>
      </c>
      <c r="H207" s="350">
        <v>19474.764931060934</v>
      </c>
    </row>
    <row r="208" spans="1:9" x14ac:dyDescent="0.35">
      <c r="A208" s="7" t="s">
        <v>83</v>
      </c>
      <c r="B208" s="4" t="s">
        <v>109</v>
      </c>
      <c r="C208" s="337">
        <v>1850.1461827098419</v>
      </c>
      <c r="D208" s="197">
        <v>610377.26351293293</v>
      </c>
      <c r="E208" s="197">
        <v>1129.2871641013321</v>
      </c>
      <c r="F208" s="314">
        <v>1602.346006310876</v>
      </c>
      <c r="G208" s="197">
        <v>972312.58938377269</v>
      </c>
      <c r="H208" s="349">
        <v>1557.9811944848748</v>
      </c>
      <c r="I208" s="297">
        <v>247.80017639896596</v>
      </c>
    </row>
    <row r="209" spans="1:14" x14ac:dyDescent="0.35">
      <c r="A209" s="7" t="s">
        <v>84</v>
      </c>
      <c r="B209" s="4" t="s">
        <v>110</v>
      </c>
      <c r="C209" s="337">
        <v>4856.6337296133343</v>
      </c>
      <c r="D209" s="197">
        <v>610377.26351293293</v>
      </c>
      <c r="E209" s="197">
        <v>2964.3788057659963</v>
      </c>
      <c r="F209" s="314">
        <v>4206.158266566049</v>
      </c>
      <c r="G209" s="197">
        <v>972312.58938377269</v>
      </c>
      <c r="H209" s="349">
        <v>4089.7006355227959</v>
      </c>
      <c r="I209" s="297">
        <v>650.4754630472853</v>
      </c>
      <c r="J209" s="281"/>
      <c r="K209" s="281"/>
      <c r="L209" s="281"/>
      <c r="M209" s="281"/>
      <c r="N209" s="282">
        <v>-0.15464835648667585</v>
      </c>
    </row>
    <row r="210" spans="1:14" x14ac:dyDescent="0.35">
      <c r="A210" s="7" t="s">
        <v>85</v>
      </c>
      <c r="B210" s="4" t="s">
        <v>111</v>
      </c>
      <c r="C210" s="337">
        <v>12025.950187613973</v>
      </c>
      <c r="D210" s="197">
        <v>610377.26351293281</v>
      </c>
      <c r="E210" s="197">
        <v>7340.3665666586585</v>
      </c>
      <c r="F210" s="314">
        <v>10415.249041020694</v>
      </c>
      <c r="G210" s="197">
        <v>972312.58938377269</v>
      </c>
      <c r="H210" s="349">
        <v>10126.877764151686</v>
      </c>
      <c r="I210" s="297">
        <v>1610.7011465932792</v>
      </c>
      <c r="J210" s="281"/>
      <c r="K210" s="281"/>
      <c r="L210" s="281"/>
      <c r="M210" s="281"/>
      <c r="N210" s="282">
        <v>-0.15464835648667608</v>
      </c>
    </row>
    <row r="211" spans="1:14" x14ac:dyDescent="0.35">
      <c r="A211" s="7" t="s">
        <v>86</v>
      </c>
      <c r="B211" s="4" t="s">
        <v>112</v>
      </c>
      <c r="C211" s="337">
        <v>462.53654567746048</v>
      </c>
      <c r="D211" s="197">
        <v>610377.26351293293</v>
      </c>
      <c r="E211" s="197">
        <v>282.32179102533303</v>
      </c>
      <c r="F211" s="314">
        <v>400.58650157771899</v>
      </c>
      <c r="G211" s="197">
        <v>972312.58938377269</v>
      </c>
      <c r="H211" s="349">
        <v>389.49529862121869</v>
      </c>
      <c r="I211" s="297">
        <v>61.95004409974149</v>
      </c>
    </row>
    <row r="212" spans="1:14" x14ac:dyDescent="0.35">
      <c r="A212" s="7" t="s">
        <v>87</v>
      </c>
      <c r="B212" s="4" t="s">
        <v>113</v>
      </c>
      <c r="C212" s="337">
        <v>1387.6096370323812</v>
      </c>
      <c r="D212" s="197">
        <v>610377.26351293293</v>
      </c>
      <c r="E212" s="197">
        <v>846.96537307599897</v>
      </c>
      <c r="F212" s="314">
        <v>1201.7595047331567</v>
      </c>
      <c r="G212" s="197">
        <v>972312.58938377281</v>
      </c>
      <c r="H212" s="349">
        <v>1168.485895863656</v>
      </c>
      <c r="I212" s="297">
        <v>185.85013229922447</v>
      </c>
    </row>
    <row r="213" spans="1:14" x14ac:dyDescent="0.35">
      <c r="A213" s="7" t="s">
        <v>88</v>
      </c>
      <c r="B213" s="4" t="s">
        <v>114</v>
      </c>
      <c r="C213" s="337">
        <v>1156.3413641936511</v>
      </c>
      <c r="D213" s="197">
        <v>610377.26351293293</v>
      </c>
      <c r="E213" s="197">
        <v>705.80447756333251</v>
      </c>
      <c r="F213" s="314">
        <v>1001.4662539442975</v>
      </c>
      <c r="G213" s="197">
        <v>972312.58938377281</v>
      </c>
      <c r="H213" s="349">
        <v>973.73824655304679</v>
      </c>
      <c r="I213" s="297">
        <v>154.87511024935361</v>
      </c>
    </row>
    <row r="214" spans="1:14" x14ac:dyDescent="0.35">
      <c r="A214" s="7" t="s">
        <v>89</v>
      </c>
      <c r="B214" s="4" t="s">
        <v>115</v>
      </c>
      <c r="C214" s="337">
        <v>925.07309135492096</v>
      </c>
      <c r="D214" s="197">
        <v>610377.26351293293</v>
      </c>
      <c r="E214" s="197">
        <v>564.64358205066605</v>
      </c>
      <c r="F214" s="314">
        <v>801.17300315543798</v>
      </c>
      <c r="G214" s="197">
        <v>972312.58938377269</v>
      </c>
      <c r="H214" s="349">
        <v>778.99059724243739</v>
      </c>
      <c r="I214" s="297">
        <v>123.90008819948298</v>
      </c>
    </row>
    <row r="215" spans="1:14" ht="15" thickBot="1" x14ac:dyDescent="0.4">
      <c r="A215" s="8" t="s">
        <v>90</v>
      </c>
      <c r="B215" s="5" t="s">
        <v>116</v>
      </c>
      <c r="C215" s="338">
        <v>462.53654567746048</v>
      </c>
      <c r="D215" s="325">
        <v>610377.26351293293</v>
      </c>
      <c r="E215" s="325">
        <v>282.32179102533303</v>
      </c>
      <c r="F215" s="324">
        <v>400.58650157771899</v>
      </c>
      <c r="G215" s="325">
        <v>972312.58938377269</v>
      </c>
      <c r="H215" s="351">
        <v>389.49529862121869</v>
      </c>
      <c r="I215" s="297">
        <v>61.95004409974149</v>
      </c>
    </row>
    <row r="219" spans="1:14" ht="15" thickBot="1" x14ac:dyDescent="0.4">
      <c r="A219" s="355" t="s">
        <v>448</v>
      </c>
      <c r="B219" s="285"/>
    </row>
    <row r="220" spans="1:14" x14ac:dyDescent="0.35">
      <c r="A220" s="363" t="s">
        <v>6</v>
      </c>
      <c r="B220" s="366" t="s">
        <v>5</v>
      </c>
      <c r="C220" s="360">
        <v>2022</v>
      </c>
      <c r="D220" s="357"/>
      <c r="E220" s="357"/>
      <c r="F220" s="360">
        <v>2052</v>
      </c>
      <c r="G220" s="357"/>
      <c r="H220" s="361"/>
    </row>
    <row r="221" spans="1:14" x14ac:dyDescent="0.35">
      <c r="A221" s="364"/>
      <c r="B221" s="367"/>
      <c r="C221" s="36" t="s">
        <v>17</v>
      </c>
      <c r="D221" s="53" t="s">
        <v>22</v>
      </c>
      <c r="E221" s="277" t="s">
        <v>18</v>
      </c>
      <c r="F221" s="36" t="s">
        <v>17</v>
      </c>
      <c r="G221" s="53" t="s">
        <v>22</v>
      </c>
      <c r="H221" s="31" t="s">
        <v>18</v>
      </c>
    </row>
    <row r="222" spans="1:14" x14ac:dyDescent="0.35">
      <c r="A222" s="365"/>
      <c r="B222" s="368"/>
      <c r="C222" s="38" t="s">
        <v>2</v>
      </c>
      <c r="D222" s="54" t="s">
        <v>23</v>
      </c>
      <c r="E222" s="278" t="s">
        <v>19</v>
      </c>
      <c r="F222" s="38" t="s">
        <v>2</v>
      </c>
      <c r="G222" s="54" t="s">
        <v>23</v>
      </c>
      <c r="H222" s="32" t="s">
        <v>19</v>
      </c>
    </row>
    <row r="223" spans="1:14" x14ac:dyDescent="0.35">
      <c r="A223" s="6">
        <v>1</v>
      </c>
      <c r="B223" s="3" t="s">
        <v>4</v>
      </c>
      <c r="C223" s="312">
        <v>23126.827283873023</v>
      </c>
      <c r="D223" s="313">
        <v>494176.2541111398</v>
      </c>
      <c r="E223" s="313">
        <v>11428.728876619676</v>
      </c>
      <c r="F223" s="312">
        <v>21395.325078885948</v>
      </c>
      <c r="G223" s="313">
        <v>499963.3999926094</v>
      </c>
      <c r="H223" s="348">
        <v>11582.429700573863</v>
      </c>
    </row>
    <row r="224" spans="1:14" x14ac:dyDescent="0.35">
      <c r="A224" s="9" t="s">
        <v>7</v>
      </c>
      <c r="B224" s="94" t="s">
        <v>377</v>
      </c>
      <c r="C224" s="337">
        <v>13678.170650378019</v>
      </c>
      <c r="D224" s="197">
        <v>347230.18425866496</v>
      </c>
      <c r="E224" s="197">
        <v>4749.473715252223</v>
      </c>
      <c r="F224" s="314">
        <v>10185.285058154948</v>
      </c>
      <c r="G224" s="200">
        <v>350702.48610125162</v>
      </c>
      <c r="H224" s="349">
        <v>4760.6110353503382</v>
      </c>
    </row>
    <row r="225" spans="1:47" x14ac:dyDescent="0.35">
      <c r="A225" s="9" t="s">
        <v>8</v>
      </c>
      <c r="B225" s="10" t="s">
        <v>91</v>
      </c>
      <c r="C225" s="337">
        <v>175.396791411072</v>
      </c>
      <c r="D225" s="197">
        <v>261123.34184633999</v>
      </c>
      <c r="E225" s="197">
        <v>45.800196322384544</v>
      </c>
      <c r="F225" s="314">
        <v>55.972925465448021</v>
      </c>
      <c r="G225" s="200">
        <v>263734.57526480337</v>
      </c>
      <c r="H225" s="349">
        <v>45.333034319896221</v>
      </c>
    </row>
    <row r="226" spans="1:47" x14ac:dyDescent="0.35">
      <c r="A226" s="9" t="s">
        <v>9</v>
      </c>
      <c r="B226" s="10" t="s">
        <v>378</v>
      </c>
      <c r="C226" s="337">
        <v>6093.1395300839295</v>
      </c>
      <c r="D226" s="197">
        <v>1126139.5528567452</v>
      </c>
      <c r="E226" s="197">
        <v>6861.7254259024749</v>
      </c>
      <c r="F226" s="314">
        <v>5375.2393062655519</v>
      </c>
      <c r="G226" s="200">
        <v>1137400.9483853127</v>
      </c>
      <c r="H226" s="349">
        <v>6996.8413844259467</v>
      </c>
    </row>
    <row r="227" spans="1:47" x14ac:dyDescent="0.35">
      <c r="A227" s="9" t="s">
        <v>10</v>
      </c>
      <c r="B227" s="10" t="s">
        <v>379</v>
      </c>
      <c r="C227" s="337">
        <v>130.72199999999998</v>
      </c>
      <c r="D227" s="197">
        <v>191073.62710817999</v>
      </c>
      <c r="E227" s="197">
        <v>24.977526682835499</v>
      </c>
      <c r="F227" s="314">
        <v>1193.257789</v>
      </c>
      <c r="G227" s="200">
        <v>192984.36337926181</v>
      </c>
      <c r="H227" s="349">
        <v>35.424713893323705</v>
      </c>
    </row>
    <row r="228" spans="1:47" x14ac:dyDescent="0.35">
      <c r="A228" s="9" t="s">
        <v>12</v>
      </c>
      <c r="B228" s="10" t="s">
        <v>380</v>
      </c>
      <c r="C228" s="337">
        <v>3.3076000000000003</v>
      </c>
      <c r="D228" s="197">
        <v>0</v>
      </c>
      <c r="E228" s="197">
        <v>0</v>
      </c>
      <c r="F228" s="314">
        <v>7.4</v>
      </c>
      <c r="G228" s="200">
        <v>0</v>
      </c>
      <c r="H228" s="349">
        <v>0</v>
      </c>
    </row>
    <row r="229" spans="1:47" ht="52" x14ac:dyDescent="0.35">
      <c r="A229" s="9" t="s">
        <v>13</v>
      </c>
      <c r="B229" s="10" t="s">
        <v>381</v>
      </c>
      <c r="C229" s="337">
        <v>8.7119999999999993E-3</v>
      </c>
      <c r="D229" s="197">
        <v>0</v>
      </c>
      <c r="E229" s="197">
        <v>0</v>
      </c>
      <c r="F229" s="314">
        <v>0.17</v>
      </c>
      <c r="G229" s="200">
        <v>0</v>
      </c>
      <c r="H229" s="349">
        <v>0</v>
      </c>
      <c r="J229" s="403" t="s">
        <v>394</v>
      </c>
      <c r="K229" s="286" t="s">
        <v>395</v>
      </c>
      <c r="L229" s="286" t="s">
        <v>396</v>
      </c>
      <c r="M229" s="286" t="s">
        <v>397</v>
      </c>
      <c r="N229" s="286" t="s">
        <v>398</v>
      </c>
      <c r="O229" s="286" t="s">
        <v>399</v>
      </c>
      <c r="P229" s="286" t="s">
        <v>400</v>
      </c>
      <c r="Q229" s="286" t="s">
        <v>401</v>
      </c>
      <c r="S229" s="403" t="s">
        <v>394</v>
      </c>
      <c r="T229" s="286" t="s">
        <v>395</v>
      </c>
      <c r="U229" s="286" t="s">
        <v>396</v>
      </c>
      <c r="V229" s="286" t="s">
        <v>397</v>
      </c>
      <c r="W229" s="286" t="s">
        <v>398</v>
      </c>
      <c r="X229" s="286" t="s">
        <v>399</v>
      </c>
      <c r="Y229" s="286" t="s">
        <v>400</v>
      </c>
      <c r="Z229" s="286" t="s">
        <v>401</v>
      </c>
      <c r="AB229" s="404" t="s">
        <v>394</v>
      </c>
      <c r="AC229" s="293" t="s">
        <v>433</v>
      </c>
      <c r="AD229" s="293" t="s">
        <v>434</v>
      </c>
      <c r="AE229" s="293" t="s">
        <v>435</v>
      </c>
      <c r="AF229" s="293" t="s">
        <v>135</v>
      </c>
      <c r="AG229" s="293" t="s">
        <v>432</v>
      </c>
      <c r="AJ229" s="293" t="s">
        <v>433</v>
      </c>
      <c r="AK229" s="293" t="s">
        <v>434</v>
      </c>
      <c r="AL229" s="293" t="s">
        <v>435</v>
      </c>
      <c r="AM229" s="293" t="s">
        <v>135</v>
      </c>
      <c r="AN229" s="293" t="s">
        <v>432</v>
      </c>
    </row>
    <row r="230" spans="1:47" x14ac:dyDescent="0.35">
      <c r="A230" s="9" t="s">
        <v>14</v>
      </c>
      <c r="B230" s="10" t="s">
        <v>382</v>
      </c>
      <c r="C230" s="337">
        <v>369</v>
      </c>
      <c r="D230" s="197">
        <v>0</v>
      </c>
      <c r="E230" s="197">
        <v>0</v>
      </c>
      <c r="F230" s="314">
        <v>1527</v>
      </c>
      <c r="G230" s="200">
        <v>0</v>
      </c>
      <c r="H230" s="349">
        <v>0</v>
      </c>
      <c r="J230" s="403"/>
      <c r="K230" s="286" t="s">
        <v>403</v>
      </c>
      <c r="L230" s="286" t="s">
        <v>403</v>
      </c>
      <c r="M230" s="286" t="s">
        <v>403</v>
      </c>
      <c r="N230" s="286" t="s">
        <v>403</v>
      </c>
      <c r="O230" s="286" t="s">
        <v>403</v>
      </c>
      <c r="P230" s="286" t="s">
        <v>403</v>
      </c>
      <c r="Q230" s="286" t="s">
        <v>403</v>
      </c>
      <c r="S230" s="403"/>
      <c r="T230" s="286" t="s">
        <v>403</v>
      </c>
      <c r="U230" s="286" t="s">
        <v>403</v>
      </c>
      <c r="V230" s="286" t="s">
        <v>403</v>
      </c>
      <c r="W230" s="286" t="s">
        <v>402</v>
      </c>
      <c r="X230" s="286" t="s">
        <v>402</v>
      </c>
      <c r="Y230" s="286" t="s">
        <v>402</v>
      </c>
      <c r="Z230" s="286" t="s">
        <v>403</v>
      </c>
      <c r="AB230" s="405"/>
      <c r="AC230" s="286" t="s">
        <v>403</v>
      </c>
      <c r="AD230" s="286" t="s">
        <v>403</v>
      </c>
      <c r="AE230" s="286" t="s">
        <v>403</v>
      </c>
      <c r="AF230" s="286" t="s">
        <v>403</v>
      </c>
      <c r="AG230" s="286" t="s">
        <v>403</v>
      </c>
      <c r="AI230" s="261"/>
      <c r="AN230" s="261"/>
      <c r="AO230" s="261"/>
    </row>
    <row r="231" spans="1:47" x14ac:dyDescent="0.35">
      <c r="A231" s="9" t="s">
        <v>15</v>
      </c>
      <c r="B231" s="10" t="s">
        <v>383</v>
      </c>
      <c r="C231" s="337">
        <v>25.091999999999999</v>
      </c>
      <c r="D231" s="197">
        <v>0</v>
      </c>
      <c r="E231" s="197">
        <v>0</v>
      </c>
      <c r="F231" s="314">
        <v>29</v>
      </c>
      <c r="G231" s="200">
        <v>0</v>
      </c>
      <c r="H231" s="349">
        <v>0</v>
      </c>
      <c r="I231" t="s">
        <v>452</v>
      </c>
      <c r="J231" s="287">
        <v>2022</v>
      </c>
      <c r="K231" s="288">
        <v>73.721999999999994</v>
      </c>
      <c r="L231" s="288">
        <v>2.3076000000000003</v>
      </c>
      <c r="M231" s="288">
        <v>114</v>
      </c>
      <c r="N231" s="288">
        <v>180</v>
      </c>
      <c r="O231" s="288">
        <v>8.7119999999999993E-3</v>
      </c>
      <c r="P231" s="305">
        <v>25.091999999999999</v>
      </c>
      <c r="Q231" s="289">
        <v>1177.44</v>
      </c>
      <c r="S231" s="286"/>
      <c r="T231" s="286"/>
      <c r="U231" s="286"/>
      <c r="V231" s="286"/>
      <c r="W231" s="286"/>
      <c r="X231" s="286"/>
      <c r="Y231" s="286"/>
      <c r="Z231" s="286"/>
      <c r="AB231" s="302">
        <v>2022</v>
      </c>
      <c r="AC231" s="301">
        <v>95</v>
      </c>
      <c r="AD231" s="301">
        <v>70</v>
      </c>
      <c r="AE231" s="301">
        <v>9</v>
      </c>
      <c r="AF231" s="301">
        <v>8</v>
      </c>
      <c r="AG231" s="301">
        <v>28</v>
      </c>
      <c r="AH231" s="299" t="s">
        <v>452</v>
      </c>
      <c r="AI231" s="261">
        <v>23126.827283873023</v>
      </c>
      <c r="AJ231">
        <v>12025.950187613973</v>
      </c>
      <c r="AK231">
        <v>1850.1461827098419</v>
      </c>
      <c r="AL231">
        <v>1387.6096370323812</v>
      </c>
      <c r="AM231">
        <v>4856.6337296133343</v>
      </c>
      <c r="AN231">
        <v>3006.4875469034914</v>
      </c>
      <c r="AO231" s="261"/>
    </row>
    <row r="232" spans="1:47" x14ac:dyDescent="0.35">
      <c r="A232" s="9" t="s">
        <v>16</v>
      </c>
      <c r="B232" s="10" t="s">
        <v>384</v>
      </c>
      <c r="C232" s="337">
        <v>114</v>
      </c>
      <c r="D232" s="197">
        <v>0</v>
      </c>
      <c r="E232" s="197">
        <v>0</v>
      </c>
      <c r="F232" s="314">
        <v>226</v>
      </c>
      <c r="G232" s="200">
        <v>0</v>
      </c>
      <c r="H232" s="349">
        <v>0</v>
      </c>
      <c r="I232" t="s">
        <v>451</v>
      </c>
      <c r="J232" s="287">
        <v>2023</v>
      </c>
      <c r="K232" s="288">
        <v>104.46600000000001</v>
      </c>
      <c r="L232" s="288">
        <v>2.3076000000000003</v>
      </c>
      <c r="M232" s="288">
        <v>114</v>
      </c>
      <c r="N232" s="288">
        <v>208.4</v>
      </c>
      <c r="O232" s="288">
        <v>8.7119999999999993E-3</v>
      </c>
      <c r="P232" s="305">
        <v>25.091999999999999</v>
      </c>
      <c r="Q232" s="289">
        <v>1177.44</v>
      </c>
      <c r="S232" s="286"/>
      <c r="T232" s="286"/>
      <c r="U232" s="286"/>
      <c r="V232" s="286"/>
      <c r="W232" s="286"/>
      <c r="X232" s="286"/>
      <c r="Y232" s="286"/>
      <c r="Z232" s="286"/>
      <c r="AB232" s="302">
        <v>2023</v>
      </c>
      <c r="AC232" s="301">
        <v>-39.727909457284113</v>
      </c>
      <c r="AD232" s="301">
        <v>-20.658512917787448</v>
      </c>
      <c r="AE232" s="301">
        <v>-3.1782327565827018</v>
      </c>
      <c r="AF232" s="301">
        <v>-2.3836745674370832</v>
      </c>
      <c r="AG232" s="301">
        <v>-8.3428609860302458</v>
      </c>
      <c r="AH232" s="299" t="s">
        <v>451</v>
      </c>
      <c r="AI232" s="261">
        <v>23166.555193330307</v>
      </c>
      <c r="AJ232">
        <v>12046.60870053176</v>
      </c>
      <c r="AK232">
        <v>1853.3244154664246</v>
      </c>
      <c r="AL232">
        <v>1389.9933115998183</v>
      </c>
      <c r="AM232">
        <v>4864.9765905993645</v>
      </c>
      <c r="AN232">
        <v>3011.6521751329392</v>
      </c>
      <c r="AO232" s="261"/>
    </row>
    <row r="233" spans="1:47" x14ac:dyDescent="0.35">
      <c r="A233" s="9" t="s">
        <v>24</v>
      </c>
      <c r="B233" s="10" t="s">
        <v>385</v>
      </c>
      <c r="C233" s="337">
        <v>0</v>
      </c>
      <c r="D233" s="197">
        <v>0</v>
      </c>
      <c r="E233" s="197">
        <v>0</v>
      </c>
      <c r="F233" s="314">
        <v>96</v>
      </c>
      <c r="G233" s="200">
        <v>0</v>
      </c>
      <c r="H233" s="349">
        <v>0</v>
      </c>
      <c r="I233" t="s">
        <v>436</v>
      </c>
      <c r="J233" s="287">
        <v>2024</v>
      </c>
      <c r="K233" s="288">
        <v>146.488</v>
      </c>
      <c r="L233" s="288">
        <v>2.3076000000000003</v>
      </c>
      <c r="M233" s="288">
        <v>114</v>
      </c>
      <c r="N233" s="288">
        <v>236.8</v>
      </c>
      <c r="O233" s="288">
        <v>8.7119999999999993E-3</v>
      </c>
      <c r="P233" s="305">
        <v>25.091999999999999</v>
      </c>
      <c r="Q233" s="289">
        <v>1177.44</v>
      </c>
      <c r="S233" s="286"/>
      <c r="T233" s="286"/>
      <c r="U233" s="286"/>
      <c r="V233" s="286"/>
      <c r="W233" s="286"/>
      <c r="X233" s="286"/>
      <c r="Y233" s="286"/>
      <c r="Z233" s="286"/>
      <c r="AB233" s="302">
        <v>2024</v>
      </c>
      <c r="AC233" s="301">
        <v>-20.444839456173213</v>
      </c>
      <c r="AD233" s="301">
        <v>-10.631316517210507</v>
      </c>
      <c r="AE233" s="301">
        <v>-1.6355871564937843</v>
      </c>
      <c r="AF233" s="301">
        <v>-1.2266903673703382</v>
      </c>
      <c r="AG233" s="301">
        <v>-4.2934162857964111</v>
      </c>
      <c r="AH233" s="299" t="s">
        <v>436</v>
      </c>
      <c r="AI233" s="261">
        <v>23187.00003278648</v>
      </c>
      <c r="AJ233">
        <v>12057.240017048971</v>
      </c>
      <c r="AK233">
        <v>1854.9600026229184</v>
      </c>
      <c r="AL233">
        <v>1391.2200019671886</v>
      </c>
      <c r="AM233">
        <v>4869.2700068851609</v>
      </c>
      <c r="AN233">
        <v>3014.3100042622409</v>
      </c>
      <c r="AO233" s="261"/>
    </row>
    <row r="234" spans="1:47" x14ac:dyDescent="0.35">
      <c r="A234" s="9" t="s">
        <v>30</v>
      </c>
      <c r="B234" s="10" t="s">
        <v>386</v>
      </c>
      <c r="C234" s="337">
        <v>2537.9899999999998</v>
      </c>
      <c r="D234" s="197">
        <v>-99782.894156493989</v>
      </c>
      <c r="E234" s="197">
        <v>-253.24798754024016</v>
      </c>
      <c r="F234" s="314">
        <v>2700</v>
      </c>
      <c r="G234" s="200">
        <v>-100780.72309805892</v>
      </c>
      <c r="H234" s="349">
        <v>-255.78046741564253</v>
      </c>
      <c r="I234" t="s">
        <v>404</v>
      </c>
      <c r="J234" s="287">
        <v>2025</v>
      </c>
      <c r="K234" s="288">
        <v>177.23200000000003</v>
      </c>
      <c r="L234" s="288">
        <v>2.3076000000000003</v>
      </c>
      <c r="M234" s="288">
        <v>114</v>
      </c>
      <c r="N234" s="288">
        <v>265.2</v>
      </c>
      <c r="O234" s="288">
        <v>8.7119999999999993E-3</v>
      </c>
      <c r="P234" s="305">
        <v>25.091999999999999</v>
      </c>
      <c r="Q234" s="289">
        <v>1177.44</v>
      </c>
      <c r="S234" s="290">
        <v>2019</v>
      </c>
      <c r="T234" s="291">
        <v>177.23200000000003</v>
      </c>
      <c r="U234" s="291">
        <v>2.3076000000000003</v>
      </c>
      <c r="V234" s="291">
        <v>114</v>
      </c>
      <c r="W234" s="291">
        <v>73.666666666666657</v>
      </c>
      <c r="X234" s="303">
        <v>2.4199999999999998E-3</v>
      </c>
      <c r="Y234" s="291">
        <v>6.97</v>
      </c>
      <c r="Z234" s="306">
        <v>1177.44</v>
      </c>
      <c r="AB234" s="302">
        <v>2025</v>
      </c>
      <c r="AC234" s="301">
        <v>-20.207419919697713</v>
      </c>
      <c r="AD234" s="301">
        <v>-10.50785835824172</v>
      </c>
      <c r="AE234" s="301">
        <v>-1.6165935935757716</v>
      </c>
      <c r="AF234" s="301">
        <v>-1.2124451951819992</v>
      </c>
      <c r="AG234" s="301">
        <v>-4.2435581831359741</v>
      </c>
      <c r="AH234" s="299" t="s">
        <v>404</v>
      </c>
      <c r="AI234" s="261">
        <v>23207.207452706178</v>
      </c>
      <c r="AJ234">
        <v>12067.747875407213</v>
      </c>
      <c r="AK234">
        <v>1856.5765962164942</v>
      </c>
      <c r="AL234">
        <v>1392.4324471623706</v>
      </c>
      <c r="AM234">
        <v>4873.5135650682969</v>
      </c>
      <c r="AN234">
        <v>3016.9369688518045</v>
      </c>
    </row>
    <row r="235" spans="1:47" x14ac:dyDescent="0.35">
      <c r="A235" s="9" t="s">
        <v>265</v>
      </c>
      <c r="B235" s="10" t="s">
        <v>266</v>
      </c>
      <c r="C235" s="337">
        <v>0</v>
      </c>
      <c r="D235" s="197">
        <v>371532.05271034996</v>
      </c>
      <c r="E235" s="197">
        <v>0</v>
      </c>
      <c r="F235" s="314">
        <v>0</v>
      </c>
      <c r="G235" s="200">
        <v>375247.37323745346</v>
      </c>
      <c r="H235" s="349">
        <v>0</v>
      </c>
      <c r="I235" t="s">
        <v>405</v>
      </c>
      <c r="J235" s="287">
        <v>2026</v>
      </c>
      <c r="K235" s="288">
        <v>207.97600000000003</v>
      </c>
      <c r="L235" s="288">
        <v>2.3076000000000003</v>
      </c>
      <c r="M235" s="288">
        <v>114</v>
      </c>
      <c r="N235" s="288">
        <v>293.59999999999997</v>
      </c>
      <c r="O235" s="288">
        <v>8.7119999999999993E-3</v>
      </c>
      <c r="P235" s="305">
        <v>25.091999999999999</v>
      </c>
      <c r="Q235" s="289">
        <v>1177.44</v>
      </c>
      <c r="S235" s="290">
        <v>2020</v>
      </c>
      <c r="T235" s="291">
        <v>207.97600000000003</v>
      </c>
      <c r="U235" s="291">
        <v>2.3076000000000003</v>
      </c>
      <c r="V235" s="291">
        <v>114</v>
      </c>
      <c r="W235" s="291">
        <v>81.555555555555543</v>
      </c>
      <c r="X235" s="303">
        <v>2.4199999999999998E-3</v>
      </c>
      <c r="Y235" s="291">
        <v>6.97</v>
      </c>
      <c r="Z235" s="306">
        <v>1177.44</v>
      </c>
      <c r="AB235" s="302">
        <v>2026</v>
      </c>
      <c r="AC235" s="301">
        <v>81.081903121896175</v>
      </c>
      <c r="AD235" s="301">
        <v>42.162589623385429</v>
      </c>
      <c r="AE235" s="301">
        <v>6.4865522497516395</v>
      </c>
      <c r="AF235" s="301">
        <v>4.8649141873138433</v>
      </c>
      <c r="AG235" s="301">
        <v>17.027199655597542</v>
      </c>
      <c r="AH235" s="299" t="s">
        <v>405</v>
      </c>
      <c r="AI235" s="261">
        <v>23126.125549584282</v>
      </c>
      <c r="AJ235">
        <v>12025.585285783827</v>
      </c>
      <c r="AK235">
        <v>1850.0900439667425</v>
      </c>
      <c r="AL235">
        <v>1387.5675329750568</v>
      </c>
      <c r="AM235">
        <v>4856.4863654126993</v>
      </c>
      <c r="AN235">
        <v>3006.3963214459563</v>
      </c>
    </row>
    <row r="236" spans="1:47" x14ac:dyDescent="0.35">
      <c r="A236" s="6">
        <v>2</v>
      </c>
      <c r="B236" s="3" t="s">
        <v>387</v>
      </c>
      <c r="C236" s="323">
        <v>23126.827283873023</v>
      </c>
      <c r="D236" s="318">
        <v>600424.34593875159</v>
      </c>
      <c r="E236" s="318">
        <v>13885.910145557933</v>
      </c>
      <c r="F236" s="317">
        <v>21395.325078885948</v>
      </c>
      <c r="G236" s="318">
        <v>608637.22095410759</v>
      </c>
      <c r="H236" s="350">
        <v>14100.027771948506</v>
      </c>
      <c r="I236" t="s">
        <v>406</v>
      </c>
      <c r="J236" s="287">
        <v>2027</v>
      </c>
      <c r="K236" s="288">
        <v>738.67</v>
      </c>
      <c r="L236" s="288">
        <v>2.3076000000000003</v>
      </c>
      <c r="M236" s="288">
        <v>114</v>
      </c>
      <c r="N236" s="288">
        <v>322</v>
      </c>
      <c r="O236" s="288">
        <v>8.7119999999999993E-3</v>
      </c>
      <c r="P236" s="305">
        <v>29</v>
      </c>
      <c r="Q236" s="289">
        <v>1177.44</v>
      </c>
      <c r="S236" s="290">
        <v>2021</v>
      </c>
      <c r="T236" s="291">
        <v>738.67</v>
      </c>
      <c r="U236" s="291">
        <v>2.3076000000000003</v>
      </c>
      <c r="V236" s="291">
        <v>114</v>
      </c>
      <c r="W236" s="291">
        <v>89.444444444444443</v>
      </c>
      <c r="X236" s="303">
        <v>2.4199999999999998E-3</v>
      </c>
      <c r="Y236" s="291">
        <v>8.0555555555555554</v>
      </c>
      <c r="Z236" s="306">
        <v>1177.44</v>
      </c>
      <c r="AB236" s="302">
        <v>2027</v>
      </c>
      <c r="AC236" s="301">
        <v>-120.52736798730257</v>
      </c>
      <c r="AD236" s="301">
        <v>-62.674231353397772</v>
      </c>
      <c r="AE236" s="301">
        <v>-9.6421894389841327</v>
      </c>
      <c r="AF236" s="301">
        <v>-7.2316420792380995</v>
      </c>
      <c r="AG236" s="301">
        <v>-25.310747277333576</v>
      </c>
      <c r="AH236" s="299" t="s">
        <v>406</v>
      </c>
      <c r="AI236" s="261">
        <v>23246.652917571584</v>
      </c>
      <c r="AJ236">
        <v>12088.259517137225</v>
      </c>
      <c r="AK236">
        <v>1859.7322334057267</v>
      </c>
      <c r="AL236">
        <v>1394.7991750542949</v>
      </c>
      <c r="AM236">
        <v>4881.7971126900329</v>
      </c>
      <c r="AN236">
        <v>3022.0648792843049</v>
      </c>
      <c r="AT236" s="300"/>
      <c r="AU236" s="131"/>
    </row>
    <row r="237" spans="1:47" x14ac:dyDescent="0.35">
      <c r="A237" s="9" t="s">
        <v>25</v>
      </c>
      <c r="B237" s="10" t="s">
        <v>388</v>
      </c>
      <c r="C237" s="337">
        <v>4732.7219999999998</v>
      </c>
      <c r="D237" s="197">
        <v>537591.64062614995</v>
      </c>
      <c r="E237" s="197">
        <v>2544.2717846074734</v>
      </c>
      <c r="F237" s="314">
        <v>3801.5360000000001</v>
      </c>
      <c r="G237" s="200">
        <v>542967.55703241145</v>
      </c>
      <c r="H237" s="349">
        <v>2569.7145024535484</v>
      </c>
      <c r="I237" t="s">
        <v>407</v>
      </c>
      <c r="J237" s="287">
        <v>2028</v>
      </c>
      <c r="K237" s="288">
        <v>738.67</v>
      </c>
      <c r="L237" s="288">
        <v>2.3076000000000003</v>
      </c>
      <c r="M237" s="288">
        <v>114</v>
      </c>
      <c r="N237" s="288">
        <v>363.6</v>
      </c>
      <c r="O237" s="288">
        <v>8.7119999999999993E-3</v>
      </c>
      <c r="P237" s="305">
        <v>29</v>
      </c>
      <c r="Q237" s="289">
        <v>1177.44</v>
      </c>
      <c r="S237" s="290">
        <v>2022</v>
      </c>
      <c r="T237" s="291">
        <v>738.67</v>
      </c>
      <c r="U237" s="291">
        <v>2.3076000000000003</v>
      </c>
      <c r="V237" s="291">
        <v>114</v>
      </c>
      <c r="W237" s="291">
        <v>101</v>
      </c>
      <c r="X237" s="303">
        <v>2.4199999999999998E-3</v>
      </c>
      <c r="Y237" s="291">
        <v>8.0555555555555554</v>
      </c>
      <c r="Z237" s="306">
        <v>1177.44</v>
      </c>
      <c r="AB237" s="302">
        <v>2028</v>
      </c>
      <c r="AC237" s="301">
        <v>61.012536886315502</v>
      </c>
      <c r="AD237" s="301">
        <v>31.726519180885589</v>
      </c>
      <c r="AE237" s="301">
        <v>4.8810029509052129</v>
      </c>
      <c r="AF237" s="301">
        <v>3.6607522131787391</v>
      </c>
      <c r="AG237" s="301">
        <v>12.812632746126837</v>
      </c>
      <c r="AH237" s="299" t="s">
        <v>407</v>
      </c>
      <c r="AI237" s="261">
        <v>23185.640380685269</v>
      </c>
      <c r="AJ237">
        <v>12056.532997956339</v>
      </c>
      <c r="AK237">
        <v>1854.8512304548215</v>
      </c>
      <c r="AL237">
        <v>1391.1384228411162</v>
      </c>
      <c r="AM237">
        <v>4868.9844799439061</v>
      </c>
      <c r="AN237">
        <v>3014.1332494890848</v>
      </c>
      <c r="AT237" s="216"/>
      <c r="AU237" s="131"/>
    </row>
    <row r="238" spans="1:47" x14ac:dyDescent="0.35">
      <c r="A238" s="58" t="s">
        <v>26</v>
      </c>
      <c r="B238" s="55" t="s">
        <v>117</v>
      </c>
      <c r="C238" s="337">
        <v>933</v>
      </c>
      <c r="D238" s="197">
        <v>537591.64062614995</v>
      </c>
      <c r="E238" s="197">
        <v>501.57300070419791</v>
      </c>
      <c r="F238" s="314">
        <v>1300</v>
      </c>
      <c r="G238" s="200">
        <v>542967.55703241145</v>
      </c>
      <c r="H238" s="349">
        <v>506.58873071123986</v>
      </c>
      <c r="I238" t="s">
        <v>408</v>
      </c>
      <c r="J238" s="287">
        <v>2029</v>
      </c>
      <c r="K238" s="288">
        <v>738.67</v>
      </c>
      <c r="L238" s="288">
        <v>2.3076000000000003</v>
      </c>
      <c r="M238" s="288">
        <v>114</v>
      </c>
      <c r="N238" s="288">
        <v>405.20000000000005</v>
      </c>
      <c r="O238" s="288">
        <v>8.7119999999999993E-3</v>
      </c>
      <c r="P238" s="305">
        <v>29</v>
      </c>
      <c r="Q238" s="289">
        <v>1786</v>
      </c>
      <c r="S238" s="290">
        <v>2023</v>
      </c>
      <c r="T238" s="291">
        <v>738.67</v>
      </c>
      <c r="U238" s="291">
        <v>2.3076000000000003</v>
      </c>
      <c r="V238" s="291">
        <v>114</v>
      </c>
      <c r="W238" s="291">
        <v>112.55555555555557</v>
      </c>
      <c r="X238" s="303">
        <v>2.4199999999999998E-3</v>
      </c>
      <c r="Y238" s="291">
        <v>8.0555555555555554</v>
      </c>
      <c r="Z238" s="306">
        <v>1786</v>
      </c>
      <c r="AB238" s="302">
        <v>2029</v>
      </c>
      <c r="AC238" s="301">
        <v>-69.935907248691365</v>
      </c>
      <c r="AD238" s="301">
        <v>-36.36667176931951</v>
      </c>
      <c r="AE238" s="301">
        <v>-5.5948725798953092</v>
      </c>
      <c r="AF238" s="301">
        <v>-4.1961544349214819</v>
      </c>
      <c r="AG238" s="301">
        <v>-14.686540522225187</v>
      </c>
      <c r="AH238" s="299" t="s">
        <v>408</v>
      </c>
      <c r="AI238" s="261">
        <v>23255.57628793396</v>
      </c>
      <c r="AJ238">
        <v>12092.899669725659</v>
      </c>
      <c r="AK238">
        <v>1860.4461030347168</v>
      </c>
      <c r="AL238">
        <v>1395.3345772760376</v>
      </c>
      <c r="AM238">
        <v>4883.6710204661313</v>
      </c>
      <c r="AN238">
        <v>3023.2249174314147</v>
      </c>
      <c r="AT238" s="216"/>
      <c r="AU238" s="131"/>
    </row>
    <row r="239" spans="1:47" x14ac:dyDescent="0.35">
      <c r="A239" s="58" t="s">
        <v>27</v>
      </c>
      <c r="B239" s="55" t="s">
        <v>118</v>
      </c>
      <c r="C239" s="337">
        <v>3726</v>
      </c>
      <c r="D239" s="197">
        <v>537591.64062614995</v>
      </c>
      <c r="E239" s="197">
        <v>2003.0664529730345</v>
      </c>
      <c r="F239" s="314">
        <v>1751.5050000000001</v>
      </c>
      <c r="G239" s="200">
        <v>542967.55703241145</v>
      </c>
      <c r="H239" s="349">
        <v>2023.0971175027653</v>
      </c>
      <c r="I239" t="s">
        <v>409</v>
      </c>
      <c r="J239" s="287">
        <v>2030</v>
      </c>
      <c r="K239" s="288">
        <v>738.67</v>
      </c>
      <c r="L239" s="288">
        <v>2.3076000000000003</v>
      </c>
      <c r="M239" s="288">
        <v>114</v>
      </c>
      <c r="N239" s="288">
        <v>446.80000000000007</v>
      </c>
      <c r="O239" s="288">
        <v>8.7119999999999993E-3</v>
      </c>
      <c r="P239" s="305">
        <v>29</v>
      </c>
      <c r="Q239" s="289">
        <v>1786</v>
      </c>
      <c r="S239" s="290">
        <v>2024</v>
      </c>
      <c r="T239" s="291">
        <v>738.67</v>
      </c>
      <c r="U239" s="291">
        <v>2.3076000000000003</v>
      </c>
      <c r="V239" s="291">
        <v>114</v>
      </c>
      <c r="W239" s="291">
        <v>124.11111111111113</v>
      </c>
      <c r="X239" s="303">
        <v>2.4199999999999998E-3</v>
      </c>
      <c r="Y239" s="291">
        <v>8.0555555555555554</v>
      </c>
      <c r="Z239" s="306">
        <v>1786</v>
      </c>
      <c r="AB239" s="302">
        <v>2030</v>
      </c>
      <c r="AC239" s="301">
        <v>500.49440225517901</v>
      </c>
      <c r="AD239" s="301">
        <v>260.25708917269185</v>
      </c>
      <c r="AE239" s="301">
        <v>40.039552180414148</v>
      </c>
      <c r="AF239" s="301">
        <v>30.029664135310895</v>
      </c>
      <c r="AG239" s="301">
        <v>105.10382447358734</v>
      </c>
      <c r="AH239" s="299" t="s">
        <v>409</v>
      </c>
      <c r="AI239" s="261">
        <v>22755.081885678781</v>
      </c>
      <c r="AJ239">
        <v>11832.642580552967</v>
      </c>
      <c r="AK239">
        <v>1820.4065508543026</v>
      </c>
      <c r="AL239">
        <v>1365.3049131407267</v>
      </c>
      <c r="AM239">
        <v>4778.5671959925439</v>
      </c>
      <c r="AN239">
        <v>2958.1606451382404</v>
      </c>
      <c r="AT239" s="216"/>
      <c r="AU239" s="131"/>
    </row>
    <row r="240" spans="1:47" x14ac:dyDescent="0.35">
      <c r="A240" s="58" t="s">
        <v>28</v>
      </c>
      <c r="B240" s="55" t="s">
        <v>248</v>
      </c>
      <c r="C240" s="337">
        <v>73.721999999999994</v>
      </c>
      <c r="D240" s="197">
        <v>537591.64062614995</v>
      </c>
      <c r="E240" s="197">
        <v>39.632330930241025</v>
      </c>
      <c r="F240" s="314">
        <v>750.03099999999995</v>
      </c>
      <c r="G240" s="200">
        <v>542967.55703241145</v>
      </c>
      <c r="H240" s="349">
        <v>40.028654239543428</v>
      </c>
      <c r="I240" t="s">
        <v>410</v>
      </c>
      <c r="J240" s="287">
        <v>2031</v>
      </c>
      <c r="K240" s="288">
        <v>738.67</v>
      </c>
      <c r="L240" s="288">
        <v>2.3076000000000003</v>
      </c>
      <c r="M240" s="288">
        <v>114</v>
      </c>
      <c r="N240" s="288">
        <v>488.40000000000009</v>
      </c>
      <c r="O240" s="288">
        <v>8.7119999999999993E-3</v>
      </c>
      <c r="P240" s="305">
        <v>29</v>
      </c>
      <c r="Q240" s="289">
        <v>1786</v>
      </c>
      <c r="S240" s="290">
        <v>2025</v>
      </c>
      <c r="T240" s="291">
        <v>738.67</v>
      </c>
      <c r="U240" s="291">
        <v>2.3076000000000003</v>
      </c>
      <c r="V240" s="291">
        <v>114</v>
      </c>
      <c r="W240" s="291">
        <v>135.66666666666669</v>
      </c>
      <c r="X240" s="303">
        <v>2.4199999999999998E-3</v>
      </c>
      <c r="Y240" s="291">
        <v>8.0555555555555554</v>
      </c>
      <c r="Z240" s="306">
        <v>1786</v>
      </c>
      <c r="AB240" s="302">
        <v>2031</v>
      </c>
      <c r="AC240" s="301">
        <v>90</v>
      </c>
      <c r="AD240" s="301">
        <v>47</v>
      </c>
      <c r="AE240" s="301">
        <v>7</v>
      </c>
      <c r="AF240" s="301">
        <v>5</v>
      </c>
      <c r="AG240" s="301">
        <v>19</v>
      </c>
      <c r="AH240" s="299" t="s">
        <v>410</v>
      </c>
      <c r="AI240" s="261">
        <v>22253.716033491848</v>
      </c>
      <c r="AJ240">
        <v>11571.932337415761</v>
      </c>
      <c r="AK240">
        <v>1780.297282679348</v>
      </c>
      <c r="AL240">
        <v>1335.2229620095109</v>
      </c>
      <c r="AM240">
        <v>4673.2803670332878</v>
      </c>
      <c r="AN240">
        <v>2892.9830843539394</v>
      </c>
      <c r="AT240" s="216"/>
      <c r="AU240" s="131"/>
    </row>
    <row r="241" spans="1:47" x14ac:dyDescent="0.35">
      <c r="A241" s="58" t="s">
        <v>271</v>
      </c>
      <c r="B241" s="55" t="s">
        <v>272</v>
      </c>
      <c r="C241" s="337">
        <v>0</v>
      </c>
      <c r="D241" s="197">
        <v>537591.64062614995</v>
      </c>
      <c r="E241" s="197">
        <v>0</v>
      </c>
      <c r="F241" s="314">
        <v>80</v>
      </c>
      <c r="G241" s="200">
        <v>542967.55703241145</v>
      </c>
      <c r="H241" s="349">
        <v>0</v>
      </c>
      <c r="I241" t="s">
        <v>411</v>
      </c>
      <c r="J241" s="287">
        <v>2032</v>
      </c>
      <c r="K241" s="288">
        <v>788.75099999999998</v>
      </c>
      <c r="L241" s="288">
        <v>2.3076000000000003</v>
      </c>
      <c r="M241" s="288">
        <v>114</v>
      </c>
      <c r="N241" s="288">
        <v>530</v>
      </c>
      <c r="O241" s="288">
        <v>8.7119999999999993E-3</v>
      </c>
      <c r="P241" s="305">
        <v>29</v>
      </c>
      <c r="Q241" s="289">
        <v>1786</v>
      </c>
      <c r="S241" s="290">
        <v>2026</v>
      </c>
      <c r="T241" s="291">
        <v>788.75099999999998</v>
      </c>
      <c r="U241" s="291">
        <v>2.3076000000000003</v>
      </c>
      <c r="V241" s="291">
        <v>114</v>
      </c>
      <c r="W241" s="291">
        <v>147.22222222222223</v>
      </c>
      <c r="X241" s="303">
        <v>2.4199999999999998E-3</v>
      </c>
      <c r="Y241" s="291">
        <v>8.0555555555555554</v>
      </c>
      <c r="Z241" s="306">
        <v>1786</v>
      </c>
      <c r="AB241" s="302">
        <v>2032</v>
      </c>
      <c r="AC241" s="301">
        <v>90</v>
      </c>
      <c r="AD241" s="301">
        <v>46</v>
      </c>
      <c r="AE241" s="301">
        <v>7</v>
      </c>
      <c r="AF241" s="301">
        <v>5</v>
      </c>
      <c r="AG241" s="301">
        <v>18</v>
      </c>
      <c r="AH241" s="299" t="s">
        <v>411</v>
      </c>
      <c r="AI241" s="261">
        <v>21267.956892717415</v>
      </c>
      <c r="AJ241">
        <v>11059.337584213055</v>
      </c>
      <c r="AK241">
        <v>1701.4365514173933</v>
      </c>
      <c r="AL241">
        <v>1276.077413563045</v>
      </c>
      <c r="AM241">
        <v>4466.2709474706571</v>
      </c>
      <c r="AN241">
        <v>2764.8343960532638</v>
      </c>
      <c r="AT241" s="216"/>
      <c r="AU241" s="131"/>
    </row>
    <row r="242" spans="1:47" x14ac:dyDescent="0.35">
      <c r="A242" s="9" t="s">
        <v>29</v>
      </c>
      <c r="B242" s="10" t="s">
        <v>141</v>
      </c>
      <c r="C242" s="337">
        <v>295</v>
      </c>
      <c r="D242" s="197">
        <v>579590.00222814595</v>
      </c>
      <c r="E242" s="197">
        <v>170.97905065730308</v>
      </c>
      <c r="F242" s="314">
        <v>265</v>
      </c>
      <c r="G242" s="200">
        <v>585385.9022504274</v>
      </c>
      <c r="H242" s="349">
        <v>171.63514653982531</v>
      </c>
      <c r="I242" t="s">
        <v>412</v>
      </c>
      <c r="J242" s="287">
        <v>2033</v>
      </c>
      <c r="K242" s="288">
        <v>420.16346102969283</v>
      </c>
      <c r="L242" s="288">
        <v>2.8705590185528909</v>
      </c>
      <c r="M242" s="288">
        <v>114</v>
      </c>
      <c r="N242" s="288">
        <v>659.29809318470791</v>
      </c>
      <c r="O242" s="288">
        <v>1.0837367901556934E-2</v>
      </c>
      <c r="P242" s="305">
        <v>36.074801325200994</v>
      </c>
      <c r="Q242" s="289">
        <v>1747</v>
      </c>
      <c r="S242" s="290">
        <v>2027</v>
      </c>
      <c r="T242" s="291">
        <v>420.16346102969283</v>
      </c>
      <c r="U242" s="291">
        <v>2.8705590185528909</v>
      </c>
      <c r="V242" s="291">
        <v>114</v>
      </c>
      <c r="W242" s="291">
        <v>183.13835921797443</v>
      </c>
      <c r="X242" s="303">
        <v>3.0103799726547038E-3</v>
      </c>
      <c r="Y242" s="291">
        <v>10.020778145889166</v>
      </c>
      <c r="Z242" s="306">
        <v>1747</v>
      </c>
      <c r="AB242" s="302">
        <v>2033</v>
      </c>
      <c r="AC242" s="301">
        <v>90</v>
      </c>
      <c r="AD242" s="301">
        <v>45</v>
      </c>
      <c r="AE242" s="301">
        <v>7</v>
      </c>
      <c r="AF242" s="301">
        <v>5</v>
      </c>
      <c r="AG242" s="301">
        <v>18</v>
      </c>
      <c r="AH242" s="299" t="s">
        <v>412</v>
      </c>
      <c r="AI242" s="261">
        <v>16107.381367535079</v>
      </c>
      <c r="AJ242">
        <v>8375.8383111182411</v>
      </c>
      <c r="AK242">
        <v>1288.5905094028064</v>
      </c>
      <c r="AL242">
        <v>966.44288205210478</v>
      </c>
      <c r="AM242">
        <v>3382.5500871823665</v>
      </c>
      <c r="AN242">
        <v>2093.9595777795598</v>
      </c>
      <c r="AT242" s="216"/>
      <c r="AU242" s="131"/>
    </row>
    <row r="243" spans="1:47" x14ac:dyDescent="0.35">
      <c r="A243" s="9" t="s">
        <v>48</v>
      </c>
      <c r="B243" s="10" t="s">
        <v>389</v>
      </c>
      <c r="C243" s="337">
        <v>303</v>
      </c>
      <c r="D243" s="197">
        <v>579590.00222814595</v>
      </c>
      <c r="E243" s="197">
        <v>175.61577067512823</v>
      </c>
      <c r="F243" s="314">
        <v>977</v>
      </c>
      <c r="G243" s="200">
        <v>585385.9022504274</v>
      </c>
      <c r="H243" s="349">
        <v>181.58670687808257</v>
      </c>
      <c r="I243" t="s">
        <v>413</v>
      </c>
      <c r="J243" s="287">
        <v>2034</v>
      </c>
      <c r="K243" s="288">
        <v>788.75099999999998</v>
      </c>
      <c r="L243" s="288">
        <v>2.3076000000000003</v>
      </c>
      <c r="M243" s="288">
        <v>141.6</v>
      </c>
      <c r="N243" s="288">
        <v>578.79999999999995</v>
      </c>
      <c r="O243" s="288">
        <v>8.7119999999999993E-3</v>
      </c>
      <c r="P243" s="305">
        <v>29</v>
      </c>
      <c r="Q243" s="289">
        <v>1786</v>
      </c>
      <c r="S243" s="290">
        <v>2028</v>
      </c>
      <c r="T243" s="291">
        <v>788.75099999999998</v>
      </c>
      <c r="U243" s="291">
        <v>2.3076000000000003</v>
      </c>
      <c r="V243" s="291">
        <v>141.6</v>
      </c>
      <c r="W243" s="291">
        <v>160.77777777777777</v>
      </c>
      <c r="X243" s="303">
        <v>2.4199999999999998E-3</v>
      </c>
      <c r="Y243" s="291">
        <v>8.0555555555555554</v>
      </c>
      <c r="Z243" s="306">
        <v>1786</v>
      </c>
      <c r="AB243" s="302">
        <v>2034</v>
      </c>
      <c r="AC243" s="301">
        <v>88</v>
      </c>
      <c r="AD243" s="301">
        <v>40</v>
      </c>
      <c r="AE243" s="301">
        <v>7</v>
      </c>
      <c r="AF243" s="301">
        <v>5</v>
      </c>
      <c r="AG243" s="301">
        <v>18</v>
      </c>
      <c r="AH243" s="299" t="s">
        <v>413</v>
      </c>
      <c r="AI243" s="261">
        <v>21251.966214708315</v>
      </c>
      <c r="AJ243">
        <v>11051.022431648324</v>
      </c>
      <c r="AK243">
        <v>1700.1572971766652</v>
      </c>
      <c r="AL243">
        <v>1275.1179728824989</v>
      </c>
      <c r="AM243">
        <v>4462.9129050887459</v>
      </c>
      <c r="AN243">
        <v>2762.7556079120804</v>
      </c>
      <c r="AT243" s="216"/>
      <c r="AU243" s="131"/>
    </row>
    <row r="244" spans="1:47" x14ac:dyDescent="0.35">
      <c r="A244" s="58" t="s">
        <v>49</v>
      </c>
      <c r="B244" s="56" t="s">
        <v>44</v>
      </c>
      <c r="C244" s="337">
        <v>189</v>
      </c>
      <c r="D244" s="197">
        <v>579590.00222814595</v>
      </c>
      <c r="E244" s="197">
        <v>109.54251042111959</v>
      </c>
      <c r="F244" s="314">
        <v>655</v>
      </c>
      <c r="G244" s="200">
        <v>585385.9022504274</v>
      </c>
      <c r="H244" s="349">
        <v>114.85271402153384</v>
      </c>
      <c r="I244" t="s">
        <v>414</v>
      </c>
      <c r="J244" s="287">
        <v>2035</v>
      </c>
      <c r="K244" s="288">
        <v>788.75099999999998</v>
      </c>
      <c r="L244" s="288">
        <v>2.3076000000000003</v>
      </c>
      <c r="M244" s="288">
        <v>155.4</v>
      </c>
      <c r="N244" s="288">
        <v>603.19999999999993</v>
      </c>
      <c r="O244" s="288">
        <v>8.7119999999999993E-3</v>
      </c>
      <c r="P244" s="305">
        <v>29</v>
      </c>
      <c r="Q244" s="289">
        <v>1786</v>
      </c>
      <c r="S244" s="290">
        <v>2029</v>
      </c>
      <c r="T244" s="291">
        <v>788.75099999999998</v>
      </c>
      <c r="U244" s="291">
        <v>2.3076000000000003</v>
      </c>
      <c r="V244" s="291">
        <v>155.4</v>
      </c>
      <c r="W244" s="291">
        <v>167.55555555555554</v>
      </c>
      <c r="X244" s="303">
        <v>2.4199999999999998E-3</v>
      </c>
      <c r="Y244" s="291">
        <v>8.0555555555555554</v>
      </c>
      <c r="Z244" s="306">
        <v>1786</v>
      </c>
      <c r="AB244" s="302">
        <v>2035</v>
      </c>
      <c r="AC244" s="301">
        <v>80</v>
      </c>
      <c r="AD244" s="301">
        <v>40</v>
      </c>
      <c r="AE244" s="301">
        <v>7</v>
      </c>
      <c r="AF244" s="301">
        <v>5</v>
      </c>
      <c r="AG244" s="301">
        <v>17</v>
      </c>
      <c r="AH244" s="299" t="s">
        <v>414</v>
      </c>
      <c r="AI244" s="261">
        <v>21242.945160671199</v>
      </c>
      <c r="AJ244">
        <v>11046.331483549024</v>
      </c>
      <c r="AK244">
        <v>1699.4356128536961</v>
      </c>
      <c r="AL244">
        <v>1274.5767096402719</v>
      </c>
      <c r="AM244">
        <v>4461.0184837409515</v>
      </c>
      <c r="AN244">
        <v>2761.582870887255</v>
      </c>
      <c r="AT244" s="216"/>
      <c r="AU244" s="131"/>
    </row>
    <row r="245" spans="1:47" x14ac:dyDescent="0.35">
      <c r="A245" s="58" t="s">
        <v>50</v>
      </c>
      <c r="B245" s="56" t="s">
        <v>45</v>
      </c>
      <c r="C245" s="337">
        <v>114</v>
      </c>
      <c r="D245" s="197">
        <v>579590.00222814595</v>
      </c>
      <c r="E245" s="197">
        <v>66.07326025400863</v>
      </c>
      <c r="F245" s="314">
        <v>226</v>
      </c>
      <c r="G245" s="200">
        <v>585385.9022504274</v>
      </c>
      <c r="H245" s="349">
        <v>66.733992856548724</v>
      </c>
      <c r="I245" t="s">
        <v>415</v>
      </c>
      <c r="J245" s="287">
        <v>2036</v>
      </c>
      <c r="K245" s="288">
        <v>788.75099999999998</v>
      </c>
      <c r="L245" s="288">
        <v>2.3076000000000003</v>
      </c>
      <c r="M245" s="288">
        <v>169.20000000000002</v>
      </c>
      <c r="N245" s="288">
        <v>627.59999999999991</v>
      </c>
      <c r="O245" s="288">
        <v>8.7119999999999993E-3</v>
      </c>
      <c r="P245" s="305">
        <v>29</v>
      </c>
      <c r="Q245" s="289">
        <v>1786</v>
      </c>
      <c r="S245" s="290">
        <v>2030</v>
      </c>
      <c r="T245" s="291">
        <v>788.75099999999998</v>
      </c>
      <c r="U245" s="291">
        <v>2.3076000000000003</v>
      </c>
      <c r="V245" s="291">
        <v>169.20000000000002</v>
      </c>
      <c r="W245" s="291">
        <v>174.33333333333331</v>
      </c>
      <c r="X245" s="303">
        <v>2.4199999999999998E-3</v>
      </c>
      <c r="Y245" s="291">
        <v>8.0555555555555554</v>
      </c>
      <c r="Z245" s="306">
        <v>1786</v>
      </c>
      <c r="AB245" s="302">
        <v>2036</v>
      </c>
      <c r="AC245" s="301">
        <v>78</v>
      </c>
      <c r="AD245" s="301">
        <v>39</v>
      </c>
      <c r="AE245" s="301">
        <v>7</v>
      </c>
      <c r="AF245" s="301">
        <v>5</v>
      </c>
      <c r="AG245" s="301">
        <v>17</v>
      </c>
      <c r="AH245" s="299" t="s">
        <v>415</v>
      </c>
      <c r="AI245" s="261">
        <v>21233.275492828856</v>
      </c>
      <c r="AJ245">
        <v>11041.303256271005</v>
      </c>
      <c r="AK245">
        <v>1698.6620394263084</v>
      </c>
      <c r="AL245">
        <v>1273.9965295697314</v>
      </c>
      <c r="AM245">
        <v>4458.9878534940599</v>
      </c>
      <c r="AN245">
        <v>2760.3258140677517</v>
      </c>
    </row>
    <row r="246" spans="1:47" x14ac:dyDescent="0.35">
      <c r="A246" s="58" t="s">
        <v>51</v>
      </c>
      <c r="B246" s="56" t="s">
        <v>46</v>
      </c>
      <c r="C246" s="337">
        <v>0</v>
      </c>
      <c r="D246" s="197">
        <v>579590.00222814595</v>
      </c>
      <c r="E246" s="197">
        <v>0</v>
      </c>
      <c r="F246" s="314">
        <v>96</v>
      </c>
      <c r="G246" s="200">
        <v>585385.9022504274</v>
      </c>
      <c r="H246" s="349">
        <v>0</v>
      </c>
      <c r="I246" t="s">
        <v>416</v>
      </c>
      <c r="J246" s="287">
        <v>2037</v>
      </c>
      <c r="K246" s="288">
        <v>788.75099999999998</v>
      </c>
      <c r="L246" s="288">
        <v>4.5999999999999996</v>
      </c>
      <c r="M246" s="288">
        <v>183</v>
      </c>
      <c r="N246" s="288">
        <v>652</v>
      </c>
      <c r="O246" s="288">
        <v>0.17</v>
      </c>
      <c r="P246" s="305">
        <v>29</v>
      </c>
      <c r="Q246" s="289">
        <v>1786</v>
      </c>
      <c r="S246" s="290">
        <v>2031</v>
      </c>
      <c r="T246" s="291">
        <v>788.75099999999998</v>
      </c>
      <c r="U246" s="291">
        <v>4.5999999999999996</v>
      </c>
      <c r="V246" s="291">
        <v>183</v>
      </c>
      <c r="W246" s="291">
        <v>181.11111111111111</v>
      </c>
      <c r="X246" s="303">
        <v>4.7222222222222221E-2</v>
      </c>
      <c r="Y246" s="291">
        <v>8.0555555555555554</v>
      </c>
      <c r="Z246" s="306">
        <v>1786</v>
      </c>
      <c r="AB246" s="302">
        <v>2037</v>
      </c>
      <c r="AC246" s="301">
        <v>4.1575703832677391</v>
      </c>
      <c r="AD246" s="301">
        <v>2.1619365992992243</v>
      </c>
      <c r="AE246" s="301">
        <v>0.33260563066141913</v>
      </c>
      <c r="AF246" s="301">
        <v>0.24945422299606435</v>
      </c>
      <c r="AG246" s="301">
        <v>0.87308978048622521</v>
      </c>
      <c r="AH246" s="299" t="s">
        <v>416</v>
      </c>
      <c r="AI246" s="261">
        <v>21229.117922445588</v>
      </c>
      <c r="AJ246">
        <v>11039.141319671706</v>
      </c>
      <c r="AK246">
        <v>1698.329433795647</v>
      </c>
      <c r="AL246">
        <v>1273.7470753467353</v>
      </c>
      <c r="AM246">
        <v>4458.1147637135737</v>
      </c>
      <c r="AN246">
        <v>2759.7853299179269</v>
      </c>
    </row>
    <row r="247" spans="1:47" x14ac:dyDescent="0.35">
      <c r="A247" s="58" t="s">
        <v>246</v>
      </c>
      <c r="B247" s="56" t="s">
        <v>247</v>
      </c>
      <c r="C247" s="337">
        <v>40</v>
      </c>
      <c r="D247" s="197">
        <v>579590.00222814595</v>
      </c>
      <c r="E247" s="197">
        <v>23.183600089125839</v>
      </c>
      <c r="F247" s="314">
        <v>130</v>
      </c>
      <c r="G247" s="200">
        <v>585385.9022504274</v>
      </c>
      <c r="H247" s="349">
        <v>23.415436090017096</v>
      </c>
      <c r="I247" t="s">
        <v>417</v>
      </c>
      <c r="J247" s="287">
        <v>2038</v>
      </c>
      <c r="K247" s="288">
        <v>788.75099999999998</v>
      </c>
      <c r="L247" s="288">
        <v>4.5999999999999996</v>
      </c>
      <c r="M247" s="288">
        <v>185.4</v>
      </c>
      <c r="N247" s="288">
        <v>673.6</v>
      </c>
      <c r="O247" s="288">
        <v>0.17</v>
      </c>
      <c r="P247" s="305">
        <v>29</v>
      </c>
      <c r="Q247" s="289">
        <v>1786</v>
      </c>
      <c r="S247" s="290">
        <v>2032</v>
      </c>
      <c r="T247" s="291">
        <v>788.75099999999998</v>
      </c>
      <c r="U247" s="291">
        <v>4.5999999999999996</v>
      </c>
      <c r="V247" s="291">
        <v>185.4</v>
      </c>
      <c r="W247" s="291">
        <v>187.11111111111111</v>
      </c>
      <c r="X247" s="303">
        <v>4.7222222222222221E-2</v>
      </c>
      <c r="Y247" s="291">
        <v>8.0555555555555554</v>
      </c>
      <c r="Z247" s="306">
        <v>1786</v>
      </c>
      <c r="AB247" s="302">
        <v>2038</v>
      </c>
      <c r="AC247" s="301">
        <v>92.447960869096278</v>
      </c>
      <c r="AD247" s="301">
        <v>48.072939651929119</v>
      </c>
      <c r="AE247" s="301">
        <v>7.3958368695275567</v>
      </c>
      <c r="AF247" s="301">
        <v>5.5468776521458949</v>
      </c>
      <c r="AG247" s="301">
        <v>19.414071782510291</v>
      </c>
      <c r="AH247" s="299" t="s">
        <v>417</v>
      </c>
      <c r="AI247" s="261">
        <v>21136.669961576492</v>
      </c>
      <c r="AJ247">
        <v>10991.068380019777</v>
      </c>
      <c r="AK247">
        <v>1690.9335969261194</v>
      </c>
      <c r="AL247">
        <v>1268.2001976945894</v>
      </c>
      <c r="AM247">
        <v>4438.7006919310634</v>
      </c>
      <c r="AN247">
        <v>2747.7670950049433</v>
      </c>
    </row>
    <row r="248" spans="1:47" x14ac:dyDescent="0.35">
      <c r="A248" s="9" t="s">
        <v>52</v>
      </c>
      <c r="B248" s="10" t="s">
        <v>273</v>
      </c>
      <c r="C248" s="337">
        <v>7268.8167756019366</v>
      </c>
      <c r="D248" s="197">
        <v>347230.18425866496</v>
      </c>
      <c r="E248" s="197">
        <v>2523.9525883347355</v>
      </c>
      <c r="F248" s="314">
        <v>4702.5720834812537</v>
      </c>
      <c r="G248" s="200">
        <v>350702.48610125162</v>
      </c>
      <c r="H248" s="349">
        <v>2526.1219255844089</v>
      </c>
      <c r="I248" t="s">
        <v>418</v>
      </c>
      <c r="J248" s="287">
        <v>2039</v>
      </c>
      <c r="K248" s="288">
        <v>788.75099999999998</v>
      </c>
      <c r="L248" s="288">
        <v>4.5999999999999996</v>
      </c>
      <c r="M248" s="288">
        <v>187.8</v>
      </c>
      <c r="N248" s="288">
        <v>695.2</v>
      </c>
      <c r="O248" s="288">
        <v>0.17</v>
      </c>
      <c r="P248" s="305">
        <v>29</v>
      </c>
      <c r="Q248" s="289">
        <v>1786</v>
      </c>
      <c r="S248" s="290">
        <v>2033</v>
      </c>
      <c r="T248" s="291">
        <v>788.75099999999998</v>
      </c>
      <c r="U248" s="291">
        <v>4.5999999999999996</v>
      </c>
      <c r="V248" s="291">
        <v>187.8</v>
      </c>
      <c r="W248" s="291">
        <v>193.11111111111111</v>
      </c>
      <c r="X248" s="303">
        <v>4.7222222222222221E-2</v>
      </c>
      <c r="Y248" s="291">
        <v>8.0555555555555554</v>
      </c>
      <c r="Z248" s="306">
        <v>1786</v>
      </c>
      <c r="AB248" s="302">
        <v>2039</v>
      </c>
      <c r="AC248" s="301">
        <v>93.788519260386238</v>
      </c>
      <c r="AD248" s="301">
        <v>48.770030015401062</v>
      </c>
      <c r="AE248" s="301">
        <v>7.5030815408308627</v>
      </c>
      <c r="AF248" s="301">
        <v>5.627311155623147</v>
      </c>
      <c r="AG248" s="301">
        <v>19.695589044681583</v>
      </c>
      <c r="AH248" s="299" t="s">
        <v>418</v>
      </c>
      <c r="AI248" s="261">
        <v>21042.881442316106</v>
      </c>
      <c r="AJ248">
        <v>10942.298350004376</v>
      </c>
      <c r="AK248">
        <v>1683.4305153852886</v>
      </c>
      <c r="AL248">
        <v>1262.5728865389663</v>
      </c>
      <c r="AM248">
        <v>4419.0051028863818</v>
      </c>
      <c r="AN248">
        <v>2735.5745875010925</v>
      </c>
    </row>
    <row r="249" spans="1:47" x14ac:dyDescent="0.35">
      <c r="A249" s="9" t="s">
        <v>53</v>
      </c>
      <c r="B249" s="10" t="s">
        <v>390</v>
      </c>
      <c r="C249" s="337">
        <v>7430.6677755508754</v>
      </c>
      <c r="D249" s="197">
        <v>916199.31112514727</v>
      </c>
      <c r="E249" s="197">
        <v>6807.9726971595419</v>
      </c>
      <c r="F249" s="314">
        <v>8433.4609837883891</v>
      </c>
      <c r="G249" s="200">
        <v>925361.30423639878</v>
      </c>
      <c r="H249" s="349">
        <v>6981.6292184648219</v>
      </c>
      <c r="I249" t="s">
        <v>419</v>
      </c>
      <c r="J249" s="287">
        <v>2040</v>
      </c>
      <c r="K249" s="288">
        <v>788.75099999999998</v>
      </c>
      <c r="L249" s="288">
        <v>4.5999999999999996</v>
      </c>
      <c r="M249" s="288">
        <v>190.20000000000002</v>
      </c>
      <c r="N249" s="288">
        <v>716.80000000000007</v>
      </c>
      <c r="O249" s="288">
        <v>0.17</v>
      </c>
      <c r="P249" s="305">
        <v>29</v>
      </c>
      <c r="Q249" s="289">
        <v>1786</v>
      </c>
      <c r="S249" s="290">
        <v>2034</v>
      </c>
      <c r="T249" s="291">
        <v>788.75099999999998</v>
      </c>
      <c r="U249" s="291">
        <v>4.5999999999999996</v>
      </c>
      <c r="V249" s="291">
        <v>190.20000000000002</v>
      </c>
      <c r="W249" s="291">
        <v>199.11111111111111</v>
      </c>
      <c r="X249" s="303">
        <v>4.7222222222222221E-2</v>
      </c>
      <c r="Y249" s="291">
        <v>8.0555555555555554</v>
      </c>
      <c r="Z249" s="306">
        <v>1786</v>
      </c>
      <c r="AB249" s="302">
        <v>2040</v>
      </c>
      <c r="AC249" s="301">
        <v>95.08671482160571</v>
      </c>
      <c r="AD249" s="301">
        <v>49.445091707235406</v>
      </c>
      <c r="AE249" s="301">
        <v>7.6069371857286114</v>
      </c>
      <c r="AF249" s="301">
        <v>5.705202889296288</v>
      </c>
      <c r="AG249" s="301">
        <v>19.968210112537236</v>
      </c>
      <c r="AH249" s="299" t="s">
        <v>419</v>
      </c>
      <c r="AI249" s="261">
        <v>20947.7947274945</v>
      </c>
      <c r="AJ249">
        <v>10892.85325829714</v>
      </c>
      <c r="AK249">
        <v>1675.82357819956</v>
      </c>
      <c r="AL249">
        <v>1256.86768364967</v>
      </c>
      <c r="AM249">
        <v>4399.0368927738446</v>
      </c>
      <c r="AN249">
        <v>2723.2133145742864</v>
      </c>
    </row>
    <row r="250" spans="1:47" x14ac:dyDescent="0.35">
      <c r="A250" s="58" t="s">
        <v>54</v>
      </c>
      <c r="B250" s="55" t="s">
        <v>11</v>
      </c>
      <c r="C250" s="337">
        <v>5647.2994635508767</v>
      </c>
      <c r="D250" s="197">
        <v>1126139.5528567452</v>
      </c>
      <c r="E250" s="197">
        <v>6359.6472927313216</v>
      </c>
      <c r="F250" s="314">
        <v>4980.8509837883894</v>
      </c>
      <c r="G250" s="200">
        <v>1137400.9483853127</v>
      </c>
      <c r="H250" s="349">
        <v>6485.7422536306549</v>
      </c>
      <c r="I250" t="s">
        <v>420</v>
      </c>
      <c r="J250" s="287">
        <v>2041</v>
      </c>
      <c r="K250" s="288">
        <v>788.75099999999998</v>
      </c>
      <c r="L250" s="288">
        <v>4.5999999999999996</v>
      </c>
      <c r="M250" s="288">
        <v>192.60000000000002</v>
      </c>
      <c r="N250" s="288">
        <v>738.40000000000009</v>
      </c>
      <c r="O250" s="288">
        <v>0.17</v>
      </c>
      <c r="P250" s="305">
        <v>29</v>
      </c>
      <c r="Q250" s="289">
        <v>1786</v>
      </c>
      <c r="S250" s="290">
        <v>2035</v>
      </c>
      <c r="T250" s="291">
        <v>788.75099999999998</v>
      </c>
      <c r="U250" s="291">
        <v>4.5999999999999996</v>
      </c>
      <c r="V250" s="291">
        <v>192.60000000000002</v>
      </c>
      <c r="W250" s="291">
        <v>205.11111111111114</v>
      </c>
      <c r="X250" s="303">
        <v>4.7222222222222221E-2</v>
      </c>
      <c r="Y250" s="291">
        <v>8.0555555555555554</v>
      </c>
      <c r="Z250" s="306">
        <v>1786</v>
      </c>
      <c r="AB250" s="302">
        <v>2041</v>
      </c>
      <c r="AC250" s="301">
        <v>96.219487776506867</v>
      </c>
      <c r="AD250" s="301">
        <v>50.034133643783207</v>
      </c>
      <c r="AE250" s="301">
        <v>7.6975590221204584</v>
      </c>
      <c r="AF250" s="301">
        <v>5.7731692665904575</v>
      </c>
      <c r="AG250" s="301">
        <v>20.20609243306626</v>
      </c>
      <c r="AH250" s="299" t="s">
        <v>420</v>
      </c>
      <c r="AI250" s="261">
        <v>20851.575239717993</v>
      </c>
      <c r="AJ250">
        <v>10842.819124653357</v>
      </c>
      <c r="AK250">
        <v>1668.1260191774395</v>
      </c>
      <c r="AL250">
        <v>1251.0945143830795</v>
      </c>
      <c r="AM250">
        <v>4378.8308003407783</v>
      </c>
      <c r="AN250">
        <v>2710.7047811633383</v>
      </c>
    </row>
    <row r="251" spans="1:47" x14ac:dyDescent="0.35">
      <c r="A251" s="58" t="s">
        <v>55</v>
      </c>
      <c r="B251" s="55" t="s">
        <v>40</v>
      </c>
      <c r="C251" s="337">
        <v>244.44000000000003</v>
      </c>
      <c r="D251" s="197">
        <v>253585.36931023892</v>
      </c>
      <c r="E251" s="197">
        <v>61.986407674194808</v>
      </c>
      <c r="F251" s="314">
        <v>486</v>
      </c>
      <c r="G251" s="200">
        <v>256121.22300334132</v>
      </c>
      <c r="H251" s="349">
        <v>62.606271750936763</v>
      </c>
      <c r="I251" t="s">
        <v>421</v>
      </c>
      <c r="J251" s="287">
        <v>2042</v>
      </c>
      <c r="K251" s="288">
        <v>903.75099999999998</v>
      </c>
      <c r="L251" s="288">
        <v>4.5999999999999996</v>
      </c>
      <c r="M251" s="288">
        <v>195</v>
      </c>
      <c r="N251" s="288">
        <v>760</v>
      </c>
      <c r="O251" s="288">
        <v>0.17</v>
      </c>
      <c r="P251" s="305">
        <v>29</v>
      </c>
      <c r="Q251" s="289">
        <v>1786</v>
      </c>
      <c r="S251" s="290">
        <v>2036</v>
      </c>
      <c r="T251" s="291">
        <v>903.75099999999998</v>
      </c>
      <c r="U251" s="291">
        <v>4.5999999999999996</v>
      </c>
      <c r="V251" s="291">
        <v>195</v>
      </c>
      <c r="W251" s="291">
        <v>211.11111111111111</v>
      </c>
      <c r="X251" s="303">
        <v>4.7222222222222221E-2</v>
      </c>
      <c r="Y251" s="291">
        <v>8.0555555555555554</v>
      </c>
      <c r="Z251" s="306">
        <v>1786</v>
      </c>
      <c r="AB251" s="302">
        <v>2042</v>
      </c>
      <c r="AC251" s="301">
        <v>-33.431342794621742</v>
      </c>
      <c r="AD251" s="301">
        <v>-17.38429825320236</v>
      </c>
      <c r="AE251" s="301">
        <v>-2.6745074235698212</v>
      </c>
      <c r="AF251" s="301">
        <v>-2.0058805676774227</v>
      </c>
      <c r="AG251" s="301">
        <v>-7.0205819868706385</v>
      </c>
      <c r="AH251" s="299" t="s">
        <v>421</v>
      </c>
      <c r="AI251" s="261">
        <v>20885.006582512615</v>
      </c>
      <c r="AJ251">
        <v>10860.203422906559</v>
      </c>
      <c r="AK251">
        <v>1670.8005266010093</v>
      </c>
      <c r="AL251">
        <v>1253.1003949507569</v>
      </c>
      <c r="AM251">
        <v>4385.8513823276489</v>
      </c>
      <c r="AN251">
        <v>2715.0508557266403</v>
      </c>
    </row>
    <row r="252" spans="1:47" x14ac:dyDescent="0.35">
      <c r="A252" s="58" t="s">
        <v>56</v>
      </c>
      <c r="B252" s="55" t="s">
        <v>38</v>
      </c>
      <c r="C252" s="337">
        <v>1316.52</v>
      </c>
      <c r="D252" s="197">
        <v>1126139.5528567452</v>
      </c>
      <c r="E252" s="197">
        <v>1482.5852441269622</v>
      </c>
      <c r="F252" s="314">
        <v>1876.3200000000002</v>
      </c>
      <c r="G252" s="200">
        <v>1137400.9483853127</v>
      </c>
      <c r="H252" s="349">
        <v>1497.4110965682319</v>
      </c>
      <c r="I252" t="s">
        <v>422</v>
      </c>
      <c r="J252" s="287">
        <v>2043</v>
      </c>
      <c r="K252" s="288">
        <v>903.75099999999998</v>
      </c>
      <c r="L252" s="288">
        <v>4.5999999999999996</v>
      </c>
      <c r="M252" s="288">
        <v>199</v>
      </c>
      <c r="N252" s="288">
        <v>778</v>
      </c>
      <c r="O252" s="288">
        <v>0.17</v>
      </c>
      <c r="P252" s="305">
        <v>29</v>
      </c>
      <c r="Q252" s="289">
        <v>1786</v>
      </c>
      <c r="S252" s="290">
        <v>2037</v>
      </c>
      <c r="T252" s="291">
        <v>903.75099999999998</v>
      </c>
      <c r="U252" s="291">
        <v>4.5999999999999996</v>
      </c>
      <c r="V252" s="291">
        <v>199</v>
      </c>
      <c r="W252" s="291">
        <v>216.11111111111111</v>
      </c>
      <c r="X252" s="303">
        <v>4.7222222222222221E-2</v>
      </c>
      <c r="Y252" s="291">
        <v>8.0555555555555554</v>
      </c>
      <c r="Z252" s="306">
        <v>1786</v>
      </c>
      <c r="AB252" s="302">
        <v>2043</v>
      </c>
      <c r="AC252" s="301">
        <v>91.096347200193122</v>
      </c>
      <c r="AD252" s="301">
        <v>47.370100544099841</v>
      </c>
      <c r="AE252" s="301">
        <v>7.2877077760156226</v>
      </c>
      <c r="AF252" s="301">
        <v>5.4657808320116601</v>
      </c>
      <c r="AG252" s="301">
        <v>19.13023291204081</v>
      </c>
      <c r="AH252" s="299" t="s">
        <v>422</v>
      </c>
      <c r="AI252" s="261">
        <v>20793.910235312422</v>
      </c>
      <c r="AJ252">
        <v>10812.83332236246</v>
      </c>
      <c r="AK252">
        <v>1663.5128188249937</v>
      </c>
      <c r="AL252">
        <v>1247.6346141187453</v>
      </c>
      <c r="AM252">
        <v>4366.7211494156081</v>
      </c>
      <c r="AN252">
        <v>2703.2083305906162</v>
      </c>
    </row>
    <row r="253" spans="1:47" x14ac:dyDescent="0.35">
      <c r="A253" s="58" t="s">
        <v>57</v>
      </c>
      <c r="B253" s="55" t="s">
        <v>39</v>
      </c>
      <c r="C253" s="337">
        <v>0</v>
      </c>
      <c r="D253" s="197">
        <v>253585.36931023892</v>
      </c>
      <c r="E253" s="197">
        <v>0</v>
      </c>
      <c r="F253" s="314">
        <v>153.72000000000003</v>
      </c>
      <c r="G253" s="200">
        <v>256121.22300334132</v>
      </c>
      <c r="H253" s="349">
        <v>7.8741908800147273</v>
      </c>
      <c r="I253" t="s">
        <v>423</v>
      </c>
      <c r="J253" s="287">
        <v>2044</v>
      </c>
      <c r="K253" s="288">
        <v>903.75099999999998</v>
      </c>
      <c r="L253" s="288">
        <v>4.5999999999999996</v>
      </c>
      <c r="M253" s="288">
        <v>203</v>
      </c>
      <c r="N253" s="288">
        <v>796</v>
      </c>
      <c r="O253" s="288">
        <v>0.17</v>
      </c>
      <c r="P253" s="305">
        <v>29</v>
      </c>
      <c r="Q253" s="289">
        <v>1786</v>
      </c>
      <c r="S253" s="290">
        <v>2038</v>
      </c>
      <c r="T253" s="291">
        <v>903.75099999999998</v>
      </c>
      <c r="U253" s="291">
        <v>4.5999999999999996</v>
      </c>
      <c r="V253" s="291">
        <v>203</v>
      </c>
      <c r="W253" s="291">
        <v>221.11111111111111</v>
      </c>
      <c r="X253" s="303">
        <v>4.7222222222222221E-2</v>
      </c>
      <c r="Y253" s="291">
        <v>8.0555555555555554</v>
      </c>
      <c r="Z253" s="306">
        <v>1786</v>
      </c>
      <c r="AB253" s="302">
        <v>2044</v>
      </c>
      <c r="AC253" s="301">
        <v>91.91498235344261</v>
      </c>
      <c r="AD253" s="301">
        <v>47.795790823789503</v>
      </c>
      <c r="AE253" s="301">
        <v>7.3531985882752906</v>
      </c>
      <c r="AF253" s="301">
        <v>5.5148989412066385</v>
      </c>
      <c r="AG253" s="301">
        <v>19.302146294222439</v>
      </c>
      <c r="AH253" s="299" t="s">
        <v>423</v>
      </c>
      <c r="AI253" s="261">
        <v>20701.995252958979</v>
      </c>
      <c r="AJ253">
        <v>10765.03753153867</v>
      </c>
      <c r="AK253">
        <v>1656.1596202367184</v>
      </c>
      <c r="AL253">
        <v>1242.1197151775386</v>
      </c>
      <c r="AM253">
        <v>4347.4190031213857</v>
      </c>
      <c r="AN253">
        <v>2691.2593828846666</v>
      </c>
    </row>
    <row r="254" spans="1:47" x14ac:dyDescent="0.35">
      <c r="A254" s="58" t="s">
        <v>58</v>
      </c>
      <c r="B254" s="55" t="s">
        <v>41</v>
      </c>
      <c r="C254" s="337">
        <v>2.3076000000000003</v>
      </c>
      <c r="D254" s="197">
        <v>1126139.5528567452</v>
      </c>
      <c r="E254" s="197">
        <v>2.5986796321722254</v>
      </c>
      <c r="F254" s="314">
        <v>5.4</v>
      </c>
      <c r="G254" s="200">
        <v>1137400.9483853127</v>
      </c>
      <c r="H254" s="349">
        <v>2.6246664284939478</v>
      </c>
      <c r="I254" t="s">
        <v>424</v>
      </c>
      <c r="J254" s="287">
        <v>2045</v>
      </c>
      <c r="K254" s="288">
        <v>903.75099999999998</v>
      </c>
      <c r="L254" s="288">
        <v>4.5999999999999996</v>
      </c>
      <c r="M254" s="288">
        <v>207</v>
      </c>
      <c r="N254" s="288">
        <v>814</v>
      </c>
      <c r="O254" s="288">
        <v>0.17</v>
      </c>
      <c r="P254" s="305">
        <v>29</v>
      </c>
      <c r="Q254" s="289">
        <v>1786</v>
      </c>
      <c r="S254" s="290">
        <v>2039</v>
      </c>
      <c r="T254" s="291">
        <v>903.75099999999998</v>
      </c>
      <c r="U254" s="291">
        <v>4.5999999999999996</v>
      </c>
      <c r="V254" s="291">
        <v>207</v>
      </c>
      <c r="W254" s="291">
        <v>226.11111111111111</v>
      </c>
      <c r="X254" s="303">
        <v>4.7222222222222221E-2</v>
      </c>
      <c r="Y254" s="291">
        <v>8.0555555555555554</v>
      </c>
      <c r="Z254" s="306">
        <v>1786</v>
      </c>
      <c r="AB254" s="302">
        <v>2045</v>
      </c>
      <c r="AC254" s="301">
        <v>92.684985270720063</v>
      </c>
      <c r="AD254" s="301">
        <v>48.19619234077436</v>
      </c>
      <c r="AE254" s="301">
        <v>7.4147988216575413</v>
      </c>
      <c r="AF254" s="301">
        <v>5.5610991162432128</v>
      </c>
      <c r="AG254" s="301">
        <v>19.463846906851359</v>
      </c>
      <c r="AH254" s="299" t="s">
        <v>424</v>
      </c>
      <c r="AI254" s="261">
        <v>20609.310267688259</v>
      </c>
      <c r="AJ254">
        <v>10716.841339197896</v>
      </c>
      <c r="AK254">
        <v>1648.7448214150609</v>
      </c>
      <c r="AL254">
        <v>1236.5586160612954</v>
      </c>
      <c r="AM254">
        <v>4327.9551562145343</v>
      </c>
      <c r="AN254">
        <v>2679.2103347994725</v>
      </c>
    </row>
    <row r="255" spans="1:47" x14ac:dyDescent="0.35">
      <c r="A255" s="58" t="s">
        <v>59</v>
      </c>
      <c r="B255" s="55" t="s">
        <v>42</v>
      </c>
      <c r="C255" s="337">
        <v>8.7119999999999993E-3</v>
      </c>
      <c r="D255" s="197">
        <v>1126139.5528567452</v>
      </c>
      <c r="E255" s="197">
        <v>9.810927784487963E-3</v>
      </c>
      <c r="F255" s="314">
        <v>0.17</v>
      </c>
      <c r="G255" s="200">
        <v>1137400.9483853127</v>
      </c>
      <c r="H255" s="349">
        <v>9.9090370623328428E-3</v>
      </c>
      <c r="I255" t="s">
        <v>425</v>
      </c>
      <c r="J255" s="287">
        <v>2046</v>
      </c>
      <c r="K255" s="288">
        <v>903.75099999999998</v>
      </c>
      <c r="L255" s="288">
        <v>4.5999999999999996</v>
      </c>
      <c r="M255" s="288">
        <v>211</v>
      </c>
      <c r="N255" s="288">
        <v>832</v>
      </c>
      <c r="O255" s="288">
        <v>0.17</v>
      </c>
      <c r="P255" s="305">
        <v>29</v>
      </c>
      <c r="Q255" s="289">
        <v>1786</v>
      </c>
      <c r="S255" s="290">
        <v>2040</v>
      </c>
      <c r="T255" s="291">
        <v>903.75099999999998</v>
      </c>
      <c r="U255" s="291">
        <v>4.5999999999999996</v>
      </c>
      <c r="V255" s="291">
        <v>211</v>
      </c>
      <c r="W255" s="291">
        <v>231.11111111111111</v>
      </c>
      <c r="X255" s="303">
        <v>4.7222222222222221E-2</v>
      </c>
      <c r="Y255" s="291">
        <v>8.0555555555555554</v>
      </c>
      <c r="Z255" s="306">
        <v>1786</v>
      </c>
      <c r="AB255" s="302">
        <v>2046</v>
      </c>
      <c r="AC255" s="301">
        <v>93.674924897764868</v>
      </c>
      <c r="AD255" s="301">
        <v>48.710960946838895</v>
      </c>
      <c r="AE255" s="301">
        <v>7.4939939918212986</v>
      </c>
      <c r="AF255" s="301">
        <v>5.6204954938657465</v>
      </c>
      <c r="AG255" s="301">
        <v>19.671734228531022</v>
      </c>
      <c r="AH255" s="299" t="s">
        <v>425</v>
      </c>
      <c r="AI255" s="261">
        <v>20515.635342790494</v>
      </c>
      <c r="AJ255">
        <v>10668.130378251057</v>
      </c>
      <c r="AK255">
        <v>1641.2508274232396</v>
      </c>
      <c r="AL255">
        <v>1230.9381205674297</v>
      </c>
      <c r="AM255">
        <v>4308.2834219860033</v>
      </c>
      <c r="AN255">
        <v>2667.0325945627637</v>
      </c>
    </row>
    <row r="256" spans="1:47" x14ac:dyDescent="0.35">
      <c r="A256" s="58" t="s">
        <v>60</v>
      </c>
      <c r="B256" s="55" t="s">
        <v>43</v>
      </c>
      <c r="C256" s="337">
        <v>180</v>
      </c>
      <c r="D256" s="197">
        <v>1126139.5528567452</v>
      </c>
      <c r="E256" s="197">
        <v>202.70511951421412</v>
      </c>
      <c r="F256" s="314">
        <v>872</v>
      </c>
      <c r="G256" s="200">
        <v>1137400.9483853127</v>
      </c>
      <c r="H256" s="349">
        <v>237.03435764349916</v>
      </c>
      <c r="I256" t="s">
        <v>426</v>
      </c>
      <c r="J256" s="287">
        <v>2047</v>
      </c>
      <c r="K256" s="288">
        <v>903.75099999999998</v>
      </c>
      <c r="L256" s="288">
        <v>4.5999999999999996</v>
      </c>
      <c r="M256" s="288">
        <v>215</v>
      </c>
      <c r="N256" s="288">
        <v>850</v>
      </c>
      <c r="O256" s="288">
        <v>0.17</v>
      </c>
      <c r="P256" s="305">
        <v>29</v>
      </c>
      <c r="Q256" s="289">
        <v>1786</v>
      </c>
      <c r="S256" s="290">
        <v>2041</v>
      </c>
      <c r="T256" s="291">
        <v>903.75099999999998</v>
      </c>
      <c r="U256" s="291">
        <v>4.5999999999999996</v>
      </c>
      <c r="V256" s="291">
        <v>215</v>
      </c>
      <c r="W256" s="291">
        <v>236.11111111111111</v>
      </c>
      <c r="X256" s="303">
        <v>4.7222222222222221E-2</v>
      </c>
      <c r="Y256" s="291">
        <v>8.0555555555555554</v>
      </c>
      <c r="Z256" s="306">
        <v>1786</v>
      </c>
      <c r="AB256" s="302">
        <v>2047</v>
      </c>
      <c r="AC256" s="301">
        <v>94.5939529888783</v>
      </c>
      <c r="AD256" s="301">
        <v>49.188855554215479</v>
      </c>
      <c r="AE256" s="301">
        <v>7.5675162391103186</v>
      </c>
      <c r="AF256" s="301">
        <v>5.6756371793328526</v>
      </c>
      <c r="AG256" s="301">
        <v>19.864730127664188</v>
      </c>
      <c r="AH256" s="299" t="s">
        <v>426</v>
      </c>
      <c r="AI256" s="261">
        <v>20421.041389801616</v>
      </c>
      <c r="AJ256">
        <v>10618.941522696841</v>
      </c>
      <c r="AK256">
        <v>1633.6833111841293</v>
      </c>
      <c r="AL256">
        <v>1225.2624833880968</v>
      </c>
      <c r="AM256">
        <v>4288.4186918583391</v>
      </c>
      <c r="AN256">
        <v>2654.7353806742094</v>
      </c>
    </row>
    <row r="257" spans="1:40" x14ac:dyDescent="0.35">
      <c r="A257" s="58" t="s">
        <v>61</v>
      </c>
      <c r="B257" s="55" t="s">
        <v>47</v>
      </c>
      <c r="C257" s="337">
        <v>25.091999999999999</v>
      </c>
      <c r="D257" s="197">
        <v>1126139.5528567452</v>
      </c>
      <c r="E257" s="197">
        <v>28.257093660281448</v>
      </c>
      <c r="F257" s="314">
        <v>29</v>
      </c>
      <c r="G257" s="200">
        <v>1137400.9483853127</v>
      </c>
      <c r="H257" s="349">
        <v>28.539664596884265</v>
      </c>
      <c r="I257" t="s">
        <v>427</v>
      </c>
      <c r="J257" s="287">
        <v>2048</v>
      </c>
      <c r="K257" s="288">
        <v>903.75099999999998</v>
      </c>
      <c r="L257" s="288">
        <v>4.5999999999999996</v>
      </c>
      <c r="M257" s="288">
        <v>217.2</v>
      </c>
      <c r="N257" s="288">
        <v>854.4</v>
      </c>
      <c r="O257" s="288">
        <v>0.17</v>
      </c>
      <c r="P257" s="305">
        <v>29</v>
      </c>
      <c r="Q257" s="289">
        <v>1786</v>
      </c>
      <c r="S257" s="290">
        <v>2042</v>
      </c>
      <c r="T257" s="291">
        <v>903.75099999999998</v>
      </c>
      <c r="U257" s="291">
        <v>4.5999999999999996</v>
      </c>
      <c r="V257" s="291">
        <v>217.2</v>
      </c>
      <c r="W257" s="291">
        <v>237.33333333333331</v>
      </c>
      <c r="X257" s="303">
        <v>4.7222222222222221E-2</v>
      </c>
      <c r="Y257" s="291">
        <v>8.0555555555555554</v>
      </c>
      <c r="Z257" s="306">
        <v>1786</v>
      </c>
      <c r="AB257" s="302">
        <v>2048</v>
      </c>
      <c r="AC257" s="301">
        <v>78.889792540387134</v>
      </c>
      <c r="AD257" s="301">
        <v>41.022692121001455</v>
      </c>
      <c r="AE257" s="301">
        <v>6.3111834032308707</v>
      </c>
      <c r="AF257" s="301">
        <v>4.7333875524232099</v>
      </c>
      <c r="AG257" s="301">
        <v>16.566856433481007</v>
      </c>
      <c r="AH257" s="299" t="s">
        <v>427</v>
      </c>
      <c r="AI257" s="261">
        <v>20342.151597261229</v>
      </c>
      <c r="AJ257">
        <v>10577.91883057584</v>
      </c>
      <c r="AK257">
        <v>1627.3721277808984</v>
      </c>
      <c r="AL257">
        <v>1220.5290958356736</v>
      </c>
      <c r="AM257">
        <v>4271.8518354248581</v>
      </c>
      <c r="AN257">
        <v>2644.479707643959</v>
      </c>
    </row>
    <row r="258" spans="1:40" x14ac:dyDescent="0.35">
      <c r="A258" s="58" t="s">
        <v>63</v>
      </c>
      <c r="B258" s="55" t="s">
        <v>94</v>
      </c>
      <c r="C258" s="337">
        <v>15</v>
      </c>
      <c r="D258" s="197">
        <v>1126139.5528567452</v>
      </c>
      <c r="E258" s="197">
        <v>16.892093292851179</v>
      </c>
      <c r="F258" s="314">
        <v>30</v>
      </c>
      <c r="G258" s="200">
        <v>1137400.9483853127</v>
      </c>
      <c r="H258" s="349">
        <v>17.06101422577969</v>
      </c>
      <c r="I258" t="s">
        <v>428</v>
      </c>
      <c r="J258" s="287">
        <v>2049</v>
      </c>
      <c r="K258" s="288">
        <v>903.75099999999998</v>
      </c>
      <c r="L258" s="288">
        <v>4.5999999999999996</v>
      </c>
      <c r="M258" s="288">
        <v>219.39999999999998</v>
      </c>
      <c r="N258" s="288">
        <v>858.8</v>
      </c>
      <c r="O258" s="288">
        <v>0.17</v>
      </c>
      <c r="P258" s="305">
        <v>29</v>
      </c>
      <c r="Q258" s="289">
        <v>1786</v>
      </c>
      <c r="S258" s="290">
        <v>2043</v>
      </c>
      <c r="T258" s="291">
        <v>903.75099999999998</v>
      </c>
      <c r="U258" s="291">
        <v>4.5999999999999996</v>
      </c>
      <c r="V258" s="291">
        <v>219.39999999999998</v>
      </c>
      <c r="W258" s="291">
        <v>238.55555555555554</v>
      </c>
      <c r="X258" s="303">
        <v>4.7222222222222221E-2</v>
      </c>
      <c r="Y258" s="291">
        <v>8.0555555555555554</v>
      </c>
      <c r="Z258" s="306">
        <v>1786</v>
      </c>
      <c r="AB258" s="302">
        <v>2049</v>
      </c>
      <c r="AC258" s="301">
        <v>79.506153549857117</v>
      </c>
      <c r="AD258" s="301">
        <v>41.343199845925483</v>
      </c>
      <c r="AE258" s="301">
        <v>6.3604922839886058</v>
      </c>
      <c r="AF258" s="301">
        <v>4.7703692129914543</v>
      </c>
      <c r="AG258" s="301">
        <v>16.696292245470431</v>
      </c>
      <c r="AH258" s="299" t="s">
        <v>428</v>
      </c>
      <c r="AI258" s="261">
        <v>20262.645443711372</v>
      </c>
      <c r="AJ258">
        <v>10536.575630729914</v>
      </c>
      <c r="AK258">
        <v>1621.0116354969098</v>
      </c>
      <c r="AL258">
        <v>1215.7587266226822</v>
      </c>
      <c r="AM258">
        <v>4255.1555431793877</v>
      </c>
      <c r="AN258">
        <v>2634.1439076824781</v>
      </c>
    </row>
    <row r="259" spans="1:40" x14ac:dyDescent="0.35">
      <c r="A259" s="9" t="s">
        <v>93</v>
      </c>
      <c r="B259" s="10" t="s">
        <v>0</v>
      </c>
      <c r="C259" s="337">
        <v>175.396791411072</v>
      </c>
      <c r="D259" s="197">
        <v>261123.34184633999</v>
      </c>
      <c r="E259" s="197">
        <v>45.800196322384544</v>
      </c>
      <c r="F259" s="314">
        <v>55.972925465448021</v>
      </c>
      <c r="G259" s="200">
        <v>263734.57526480337</v>
      </c>
      <c r="H259" s="349">
        <v>45.333034319896221</v>
      </c>
      <c r="I259" t="s">
        <v>429</v>
      </c>
      <c r="J259" s="287">
        <v>2050</v>
      </c>
      <c r="K259" s="288">
        <v>903.75099999999998</v>
      </c>
      <c r="L259" s="288">
        <v>4.5999999999999996</v>
      </c>
      <c r="M259" s="288">
        <v>221.59999999999997</v>
      </c>
      <c r="N259" s="288">
        <v>863.19999999999993</v>
      </c>
      <c r="O259" s="288">
        <v>0.17</v>
      </c>
      <c r="P259" s="305">
        <v>29</v>
      </c>
      <c r="Q259" s="289">
        <v>1786</v>
      </c>
      <c r="S259" s="290">
        <v>2044</v>
      </c>
      <c r="T259" s="291">
        <v>903.75099999999998</v>
      </c>
      <c r="U259" s="291">
        <v>4.5999999999999996</v>
      </c>
      <c r="V259" s="291">
        <v>221.59999999999997</v>
      </c>
      <c r="W259" s="291">
        <v>239.77777777777774</v>
      </c>
      <c r="X259" s="303">
        <v>4.7222222222222221E-2</v>
      </c>
      <c r="Y259" s="291">
        <v>8.0555555555555554</v>
      </c>
      <c r="Z259" s="306">
        <v>1786</v>
      </c>
      <c r="AB259" s="302">
        <v>2050</v>
      </c>
      <c r="AC259" s="301">
        <v>80.050603044044692</v>
      </c>
      <c r="AD259" s="301">
        <v>41.626313582903094</v>
      </c>
      <c r="AE259" s="301">
        <v>6.4040482435236754</v>
      </c>
      <c r="AF259" s="301">
        <v>4.8030361826426997</v>
      </c>
      <c r="AG259" s="301">
        <v>16.810626639248767</v>
      </c>
      <c r="AH259" s="299" t="s">
        <v>429</v>
      </c>
      <c r="AI259" s="261">
        <v>20182.594840667327</v>
      </c>
      <c r="AJ259">
        <v>10494.949317147011</v>
      </c>
      <c r="AK259">
        <v>1614.6075872533861</v>
      </c>
      <c r="AL259">
        <v>1210.9556904400395</v>
      </c>
      <c r="AM259">
        <v>4238.3449165401389</v>
      </c>
      <c r="AN259">
        <v>2623.7373292867514</v>
      </c>
    </row>
    <row r="260" spans="1:40" x14ac:dyDescent="0.35">
      <c r="A260" s="9" t="s">
        <v>263</v>
      </c>
      <c r="B260" s="10" t="s">
        <v>264</v>
      </c>
      <c r="C260" s="337">
        <v>0</v>
      </c>
      <c r="D260" s="197">
        <v>537591.64062614995</v>
      </c>
      <c r="E260" s="197">
        <v>0</v>
      </c>
      <c r="F260" s="314">
        <v>0</v>
      </c>
      <c r="G260" s="200">
        <v>542967.55703241145</v>
      </c>
      <c r="H260" s="349">
        <v>0</v>
      </c>
      <c r="I260" t="s">
        <v>430</v>
      </c>
      <c r="J260" s="287">
        <v>2051</v>
      </c>
      <c r="K260" s="288">
        <v>903.75099999999998</v>
      </c>
      <c r="L260" s="288">
        <v>4.5999999999999996</v>
      </c>
      <c r="M260" s="288">
        <v>223.79999999999995</v>
      </c>
      <c r="N260" s="288">
        <v>867.59999999999991</v>
      </c>
      <c r="O260" s="288">
        <v>0.17</v>
      </c>
      <c r="P260" s="305">
        <v>29</v>
      </c>
      <c r="Q260" s="289">
        <v>1786</v>
      </c>
      <c r="S260" s="290">
        <v>2045</v>
      </c>
      <c r="T260" s="291">
        <v>903.75099999999998</v>
      </c>
      <c r="U260" s="291">
        <v>4.5999999999999996</v>
      </c>
      <c r="V260" s="291">
        <v>223.79999999999995</v>
      </c>
      <c r="W260" s="291">
        <v>240.99999999999997</v>
      </c>
      <c r="X260" s="303">
        <v>4.7222222222222221E-2</v>
      </c>
      <c r="Y260" s="291">
        <v>8.0555555555555554</v>
      </c>
      <c r="Z260" s="306">
        <v>1786</v>
      </c>
      <c r="AB260" s="302">
        <v>2051</v>
      </c>
      <c r="AC260" s="301">
        <v>77.757509407219914</v>
      </c>
      <c r="AD260" s="301">
        <v>40.433904891755446</v>
      </c>
      <c r="AE260" s="301">
        <v>6.2206007525774112</v>
      </c>
      <c r="AF260" s="301">
        <v>4.6654505644330584</v>
      </c>
      <c r="AG260" s="301">
        <v>16.329076975516728</v>
      </c>
      <c r="AH260" s="299" t="s">
        <v>430</v>
      </c>
      <c r="AI260" s="261">
        <v>20104.837331260107</v>
      </c>
      <c r="AJ260">
        <v>10454.515412255256</v>
      </c>
      <c r="AK260">
        <v>1608.3869865008087</v>
      </c>
      <c r="AL260">
        <v>1206.2902398756064</v>
      </c>
      <c r="AM260">
        <v>4222.0158395646222</v>
      </c>
      <c r="AN260">
        <v>2613.628853063813</v>
      </c>
    </row>
    <row r="261" spans="1:40" x14ac:dyDescent="0.35">
      <c r="A261" s="6">
        <v>3</v>
      </c>
      <c r="B261" s="3" t="s">
        <v>80</v>
      </c>
      <c r="C261" s="323">
        <v>2921.2239413091365</v>
      </c>
      <c r="D261" s="318">
        <v>553643.98289730935</v>
      </c>
      <c r="E261" s="318">
        <v>1617.3180578013662</v>
      </c>
      <c r="F261" s="317">
        <v>3159.7830861508555</v>
      </c>
      <c r="G261" s="318">
        <v>557934.27804681961</v>
      </c>
      <c r="H261" s="350">
        <v>1624.0072377079223</v>
      </c>
      <c r="I261" t="s">
        <v>431</v>
      </c>
      <c r="J261" s="287">
        <v>2052</v>
      </c>
      <c r="K261" s="288">
        <v>903.75099999999998</v>
      </c>
      <c r="L261" s="288">
        <v>5.4</v>
      </c>
      <c r="M261" s="288">
        <v>226</v>
      </c>
      <c r="N261" s="288">
        <v>872</v>
      </c>
      <c r="O261" s="288">
        <v>0.17</v>
      </c>
      <c r="P261" s="305">
        <v>29</v>
      </c>
      <c r="Q261" s="289">
        <v>1786</v>
      </c>
      <c r="S261" s="290">
        <v>2046</v>
      </c>
      <c r="T261" s="291">
        <v>903.75099999999998</v>
      </c>
      <c r="U261" s="291">
        <v>5.4</v>
      </c>
      <c r="V261" s="291">
        <v>226</v>
      </c>
      <c r="W261" s="291">
        <v>242.22222222222223</v>
      </c>
      <c r="X261" s="303">
        <v>4.7222222222222221E-2</v>
      </c>
      <c r="Y261" s="291">
        <v>8.0555555555555554</v>
      </c>
      <c r="Z261" s="306">
        <v>1786</v>
      </c>
      <c r="AB261" s="302">
        <v>2052</v>
      </c>
      <c r="AC261" s="301">
        <v>75.512252374159289</v>
      </c>
      <c r="AD261" s="301">
        <v>39.26637123456203</v>
      </c>
      <c r="AE261" s="301">
        <v>6.0409801899327249</v>
      </c>
      <c r="AF261" s="301">
        <v>4.5307351424496574</v>
      </c>
      <c r="AG261" s="301">
        <v>15.857572998573232</v>
      </c>
      <c r="AH261" s="299" t="s">
        <v>431</v>
      </c>
      <c r="AI261" s="261">
        <v>20029.325078885948</v>
      </c>
      <c r="AJ261">
        <v>10415.249041020694</v>
      </c>
      <c r="AK261">
        <v>1602.346006310876</v>
      </c>
      <c r="AL261">
        <v>1201.7595047331567</v>
      </c>
      <c r="AM261">
        <v>4206.158266566049</v>
      </c>
      <c r="AN261">
        <v>2603.8122602551721</v>
      </c>
    </row>
    <row r="262" spans="1:40" x14ac:dyDescent="0.35">
      <c r="A262" s="9" t="s">
        <v>64</v>
      </c>
      <c r="B262" s="10" t="s">
        <v>391</v>
      </c>
      <c r="C262" s="337">
        <v>1554.0298642922198</v>
      </c>
      <c r="D262" s="197">
        <v>520917.85746360954</v>
      </c>
      <c r="E262" s="197">
        <v>809.52190734156704</v>
      </c>
      <c r="F262" s="314">
        <v>1218.27843158719</v>
      </c>
      <c r="G262" s="200">
        <v>526127.03603824566</v>
      </c>
      <c r="H262" s="349">
        <v>811.97459057070455</v>
      </c>
      <c r="AB262" s="292"/>
      <c r="AC262" s="292"/>
      <c r="AD262" s="292"/>
      <c r="AE262" s="292"/>
      <c r="AF262" s="292"/>
      <c r="AG262" s="292"/>
    </row>
    <row r="263" spans="1:40" x14ac:dyDescent="0.35">
      <c r="A263" s="57" t="s">
        <v>65</v>
      </c>
      <c r="B263" s="55" t="s">
        <v>36</v>
      </c>
      <c r="C263" s="337">
        <v>449.76518678996047</v>
      </c>
      <c r="D263" s="197">
        <v>518340.28953846829</v>
      </c>
      <c r="E263" s="197">
        <v>233.13141714503141</v>
      </c>
      <c r="F263" s="314">
        <v>371.85585316050214</v>
      </c>
      <c r="G263" s="200">
        <v>523523.69243385299</v>
      </c>
      <c r="H263" s="349">
        <v>227.30502588465521</v>
      </c>
    </row>
    <row r="264" spans="1:40" x14ac:dyDescent="0.35">
      <c r="A264" s="57" t="s">
        <v>66</v>
      </c>
      <c r="B264" s="55" t="s">
        <v>33</v>
      </c>
      <c r="C264" s="337">
        <v>226.40512768812789</v>
      </c>
      <c r="D264" s="197">
        <v>518340.28953846829</v>
      </c>
      <c r="E264" s="197">
        <v>117.3548994388581</v>
      </c>
      <c r="F264" s="314">
        <v>158.13690009267245</v>
      </c>
      <c r="G264" s="200">
        <v>523523.69243385299</v>
      </c>
      <c r="H264" s="349">
        <v>112.64494741852704</v>
      </c>
    </row>
    <row r="265" spans="1:40" x14ac:dyDescent="0.35">
      <c r="A265" s="57" t="s">
        <v>67</v>
      </c>
      <c r="B265" s="55" t="s">
        <v>34</v>
      </c>
      <c r="C265" s="337">
        <v>17</v>
      </c>
      <c r="D265" s="197">
        <v>518340.28953846829</v>
      </c>
      <c r="E265" s="197">
        <v>8.8117849221539615</v>
      </c>
      <c r="F265" s="314">
        <v>159.50678899999997</v>
      </c>
      <c r="G265" s="200">
        <v>523523.69243385299</v>
      </c>
      <c r="H265" s="349">
        <v>20.468002882795254</v>
      </c>
    </row>
    <row r="266" spans="1:40" x14ac:dyDescent="0.35">
      <c r="A266" s="57" t="s">
        <v>68</v>
      </c>
      <c r="B266" s="55" t="s">
        <v>62</v>
      </c>
      <c r="C266" s="337">
        <v>794.73074162399985</v>
      </c>
      <c r="D266" s="197">
        <v>518340.28953846829</v>
      </c>
      <c r="E266" s="197">
        <v>411.94096271850572</v>
      </c>
      <c r="F266" s="314">
        <v>473.93554560000007</v>
      </c>
      <c r="G266" s="200">
        <v>523523.69243385299</v>
      </c>
      <c r="H266" s="349">
        <v>413.14406397814844</v>
      </c>
    </row>
    <row r="267" spans="1:40" x14ac:dyDescent="0.35">
      <c r="A267" s="57" t="s">
        <v>69</v>
      </c>
      <c r="B267" s="55" t="s">
        <v>269</v>
      </c>
      <c r="C267" s="337">
        <v>34.074808190131556</v>
      </c>
      <c r="D267" s="197">
        <v>579590.00222814595</v>
      </c>
      <c r="E267" s="197">
        <v>19.749418154841994</v>
      </c>
      <c r="F267" s="314">
        <v>25.69334373401535</v>
      </c>
      <c r="G267" s="200">
        <v>585385.9022504274</v>
      </c>
      <c r="H267" s="349">
        <v>19.764644117609304</v>
      </c>
    </row>
    <row r="268" spans="1:40" x14ac:dyDescent="0.35">
      <c r="A268" s="57" t="s">
        <v>70</v>
      </c>
      <c r="B268" s="55" t="s">
        <v>270</v>
      </c>
      <c r="C268" s="337">
        <v>32.054000000000002</v>
      </c>
      <c r="D268" s="197">
        <v>579590.00222814595</v>
      </c>
      <c r="E268" s="197">
        <v>18.578177931420992</v>
      </c>
      <c r="F268" s="314">
        <v>29.15</v>
      </c>
      <c r="G268" s="200">
        <v>585385.9022504274</v>
      </c>
      <c r="H268" s="349">
        <v>18.69441586554785</v>
      </c>
    </row>
    <row r="269" spans="1:40" x14ac:dyDescent="0.35">
      <c r="A269" s="57" t="s">
        <v>267</v>
      </c>
      <c r="B269" s="55" t="s">
        <v>268</v>
      </c>
      <c r="C269" s="337">
        <v>0</v>
      </c>
      <c r="D269" s="197">
        <v>518340.28953846829</v>
      </c>
      <c r="E269" s="197">
        <v>0</v>
      </c>
      <c r="F269" s="314">
        <v>0</v>
      </c>
      <c r="G269" s="200">
        <v>523523.69243385299</v>
      </c>
      <c r="H269" s="349">
        <v>0</v>
      </c>
    </row>
    <row r="270" spans="1:40" x14ac:dyDescent="0.35">
      <c r="A270" s="9" t="s">
        <v>71</v>
      </c>
      <c r="B270" s="10" t="s">
        <v>82</v>
      </c>
      <c r="C270" s="337">
        <v>126.13534992956296</v>
      </c>
      <c r="D270" s="197">
        <v>347230.18425866496</v>
      </c>
      <c r="E270" s="197">
        <v>43.79800079757333</v>
      </c>
      <c r="F270" s="314">
        <v>31.811517035314353</v>
      </c>
      <c r="G270" s="200">
        <v>350702.48610125162</v>
      </c>
      <c r="H270" s="349">
        <v>49.407972956283295</v>
      </c>
    </row>
    <row r="271" spans="1:40" x14ac:dyDescent="0.35">
      <c r="A271" s="57" t="s">
        <v>72</v>
      </c>
      <c r="B271" s="55" t="s">
        <v>32</v>
      </c>
      <c r="C271" s="337">
        <v>126.13534992956296</v>
      </c>
      <c r="D271" s="197">
        <v>347230.18425866496</v>
      </c>
      <c r="E271" s="197">
        <v>43.79800079757333</v>
      </c>
      <c r="F271" s="314">
        <v>31.811517035314353</v>
      </c>
      <c r="G271" s="200">
        <v>350702.48610125162</v>
      </c>
      <c r="H271" s="349">
        <v>49.407972956283295</v>
      </c>
    </row>
    <row r="272" spans="1:40" x14ac:dyDescent="0.35">
      <c r="A272" s="9" t="s">
        <v>73</v>
      </c>
      <c r="B272" s="10" t="s">
        <v>99</v>
      </c>
      <c r="C272" s="337">
        <v>1241.0587270873539</v>
      </c>
      <c r="D272" s="197">
        <v>615601.93163079116</v>
      </c>
      <c r="E272" s="197">
        <v>763.99814966222596</v>
      </c>
      <c r="F272" s="314">
        <v>1909.6931375283514</v>
      </c>
      <c r="G272" s="200">
        <v>621757.95094709913</v>
      </c>
      <c r="H272" s="349">
        <v>762.62467418093456</v>
      </c>
    </row>
    <row r="273" spans="1:8" x14ac:dyDescent="0.35">
      <c r="A273" s="57" t="s">
        <v>74</v>
      </c>
      <c r="B273" s="55" t="s">
        <v>37</v>
      </c>
      <c r="C273" s="337">
        <v>429.10808492168326</v>
      </c>
      <c r="D273" s="197">
        <v>253585.36931023892</v>
      </c>
      <c r="E273" s="197">
        <v>108.81553218887441</v>
      </c>
      <c r="F273" s="314">
        <v>1124.3641468394978</v>
      </c>
      <c r="G273" s="200">
        <v>256121.22300334132</v>
      </c>
      <c r="H273" s="349">
        <v>109.90368751076316</v>
      </c>
    </row>
    <row r="274" spans="1:8" x14ac:dyDescent="0.35">
      <c r="A274" s="57" t="s">
        <v>75</v>
      </c>
      <c r="B274" s="55" t="s">
        <v>35</v>
      </c>
      <c r="C274" s="337">
        <v>361.65957563261799</v>
      </c>
      <c r="D274" s="197">
        <v>1126139.5528567452</v>
      </c>
      <c r="E274" s="197">
        <v>407.27915278927668</v>
      </c>
      <c r="F274" s="314">
        <v>378.58766821169087</v>
      </c>
      <c r="G274" s="200">
        <v>1137400.9483853127</v>
      </c>
      <c r="H274" s="349">
        <v>390.07809973661756</v>
      </c>
    </row>
    <row r="275" spans="1:8" x14ac:dyDescent="0.35">
      <c r="A275" s="57" t="s">
        <v>76</v>
      </c>
      <c r="B275" s="55" t="s">
        <v>96</v>
      </c>
      <c r="C275" s="337">
        <v>3.4509999999999996</v>
      </c>
      <c r="D275" s="197">
        <v>1126139.5528567452</v>
      </c>
      <c r="E275" s="197">
        <v>3.8863075969086269</v>
      </c>
      <c r="F275" s="314">
        <v>10.352999999999998</v>
      </c>
      <c r="G275" s="200">
        <v>1137400.9483853127</v>
      </c>
      <c r="H275" s="349">
        <v>4.7102048074532563</v>
      </c>
    </row>
    <row r="276" spans="1:8" x14ac:dyDescent="0.35">
      <c r="A276" s="57" t="s">
        <v>95</v>
      </c>
      <c r="B276" s="55" t="s">
        <v>98</v>
      </c>
      <c r="C276" s="337">
        <v>1</v>
      </c>
      <c r="D276" s="197">
        <v>1126139.5528567452</v>
      </c>
      <c r="E276" s="197">
        <v>1.1261395528567453</v>
      </c>
      <c r="F276" s="314">
        <v>2</v>
      </c>
      <c r="G276" s="200">
        <v>1137400.9483853127</v>
      </c>
      <c r="H276" s="349">
        <v>1.1374009483853127</v>
      </c>
    </row>
    <row r="277" spans="1:8" x14ac:dyDescent="0.35">
      <c r="A277" s="58" t="s">
        <v>97</v>
      </c>
      <c r="B277" s="55" t="s">
        <v>31</v>
      </c>
      <c r="C277" s="337">
        <v>445.84006653305249</v>
      </c>
      <c r="D277" s="197">
        <v>1126139.5528567452</v>
      </c>
      <c r="E277" s="197">
        <v>502.07813317115324</v>
      </c>
      <c r="F277" s="337">
        <v>394.3883224771626</v>
      </c>
      <c r="G277" s="200">
        <v>1137400.9483853127</v>
      </c>
      <c r="H277" s="349">
        <v>511.09913079529161</v>
      </c>
    </row>
    <row r="278" spans="1:8" x14ac:dyDescent="0.35">
      <c r="A278" s="6">
        <v>4</v>
      </c>
      <c r="B278" s="3" t="s">
        <v>392</v>
      </c>
      <c r="C278" s="323">
        <v>23126.827283873023</v>
      </c>
      <c r="D278" s="318">
        <v>600424.34593875159</v>
      </c>
      <c r="E278" s="318">
        <v>13885.910145557933</v>
      </c>
      <c r="F278" s="323">
        <v>21395.325078885948</v>
      </c>
      <c r="G278" s="318">
        <v>608637.22095410759</v>
      </c>
      <c r="H278" s="350">
        <v>14100.027771948506</v>
      </c>
    </row>
    <row r="279" spans="1:8" x14ac:dyDescent="0.35">
      <c r="A279" s="7" t="s">
        <v>83</v>
      </c>
      <c r="B279" s="4" t="s">
        <v>109</v>
      </c>
      <c r="C279" s="337">
        <v>1850.1461827098419</v>
      </c>
      <c r="D279" s="197">
        <v>600424.34593875136</v>
      </c>
      <c r="E279" s="197">
        <v>1110.8728116446346</v>
      </c>
      <c r="F279" s="314">
        <v>1711.6260063108759</v>
      </c>
      <c r="G279" s="197">
        <v>608637.22095410759</v>
      </c>
      <c r="H279" s="349">
        <v>1128.0022217558806</v>
      </c>
    </row>
    <row r="280" spans="1:8" x14ac:dyDescent="0.35">
      <c r="A280" s="7" t="s">
        <v>84</v>
      </c>
      <c r="B280" s="4" t="s">
        <v>110</v>
      </c>
      <c r="C280" s="337">
        <v>4856.6337296133343</v>
      </c>
      <c r="D280" s="197">
        <v>600424.34593875159</v>
      </c>
      <c r="E280" s="197">
        <v>2916.041130567166</v>
      </c>
      <c r="F280" s="314">
        <v>4493.0182665660486</v>
      </c>
      <c r="G280" s="197">
        <v>608637.22095410759</v>
      </c>
      <c r="H280" s="349">
        <v>2961.005832109186</v>
      </c>
    </row>
    <row r="281" spans="1:8" x14ac:dyDescent="0.35">
      <c r="A281" s="7" t="s">
        <v>85</v>
      </c>
      <c r="B281" s="4" t="s">
        <v>111</v>
      </c>
      <c r="C281" s="337">
        <v>12025.950187613973</v>
      </c>
      <c r="D281" s="197">
        <v>600424.34593875147</v>
      </c>
      <c r="E281" s="197">
        <v>7220.6732756901256</v>
      </c>
      <c r="F281" s="314">
        <v>11125.569041020693</v>
      </c>
      <c r="G281" s="197">
        <v>608637.22095410759</v>
      </c>
      <c r="H281" s="349">
        <v>7332.0144414132228</v>
      </c>
    </row>
    <row r="282" spans="1:8" x14ac:dyDescent="0.35">
      <c r="A282" s="7" t="s">
        <v>86</v>
      </c>
      <c r="B282" s="4" t="s">
        <v>112</v>
      </c>
      <c r="C282" s="337">
        <v>462.53654567746048</v>
      </c>
      <c r="D282" s="197">
        <v>600424.34593875136</v>
      </c>
      <c r="E282" s="197">
        <v>277.71820291115864</v>
      </c>
      <c r="F282" s="314">
        <v>427.90650157771898</v>
      </c>
      <c r="G282" s="197">
        <v>608637.22095410759</v>
      </c>
      <c r="H282" s="349">
        <v>282.00055543897014</v>
      </c>
    </row>
    <row r="283" spans="1:8" x14ac:dyDescent="0.35">
      <c r="A283" s="7" t="s">
        <v>87</v>
      </c>
      <c r="B283" s="4" t="s">
        <v>113</v>
      </c>
      <c r="C283" s="337">
        <v>1387.6096370323812</v>
      </c>
      <c r="D283" s="197">
        <v>600424.34593875159</v>
      </c>
      <c r="E283" s="197">
        <v>833.15460873347592</v>
      </c>
      <c r="F283" s="314">
        <v>1283.7195047331568</v>
      </c>
      <c r="G283" s="197">
        <v>608637.22095410759</v>
      </c>
      <c r="H283" s="349">
        <v>846.00166631691036</v>
      </c>
    </row>
    <row r="284" spans="1:8" x14ac:dyDescent="0.35">
      <c r="A284" s="7" t="s">
        <v>88</v>
      </c>
      <c r="B284" s="4" t="s">
        <v>114</v>
      </c>
      <c r="C284" s="337">
        <v>1156.3413641936511</v>
      </c>
      <c r="D284" s="197">
        <v>600424.34593875159</v>
      </c>
      <c r="E284" s="197">
        <v>694.29550727789672</v>
      </c>
      <c r="F284" s="314">
        <v>1069.7662539442974</v>
      </c>
      <c r="G284" s="197">
        <v>608637.22095410747</v>
      </c>
      <c r="H284" s="349">
        <v>705.00138859742538</v>
      </c>
    </row>
    <row r="285" spans="1:8" x14ac:dyDescent="0.35">
      <c r="A285" s="7" t="s">
        <v>89</v>
      </c>
      <c r="B285" s="4" t="s">
        <v>115</v>
      </c>
      <c r="C285" s="337">
        <v>925.07309135492096</v>
      </c>
      <c r="D285" s="197">
        <v>600424.34593875136</v>
      </c>
      <c r="E285" s="197">
        <v>555.43640582231728</v>
      </c>
      <c r="F285" s="314">
        <v>855.81300315543797</v>
      </c>
      <c r="G285" s="197">
        <v>608637.22095410759</v>
      </c>
      <c r="H285" s="349">
        <v>564.00111087794028</v>
      </c>
    </row>
    <row r="286" spans="1:8" ht="15" thickBot="1" x14ac:dyDescent="0.4">
      <c r="A286" s="8" t="s">
        <v>90</v>
      </c>
      <c r="B286" s="5" t="s">
        <v>116</v>
      </c>
      <c r="C286" s="338">
        <v>462.53654567746048</v>
      </c>
      <c r="D286" s="325">
        <v>600424.34593875136</v>
      </c>
      <c r="E286" s="325">
        <v>277.71820291115864</v>
      </c>
      <c r="F286" s="324">
        <v>427.90650157771898</v>
      </c>
      <c r="G286" s="325">
        <v>608637.22095410759</v>
      </c>
      <c r="H286" s="351">
        <v>282.00055543897014</v>
      </c>
    </row>
  </sheetData>
  <mergeCells count="77">
    <mergeCell ref="F149:H149"/>
    <mergeCell ref="J229:J230"/>
    <mergeCell ref="S229:S230"/>
    <mergeCell ref="AB229:AB230"/>
    <mergeCell ref="A149:A151"/>
    <mergeCell ref="B149:B151"/>
    <mergeCell ref="C149:E149"/>
    <mergeCell ref="A220:A222"/>
    <mergeCell ref="B220:B222"/>
    <mergeCell ref="C220:E220"/>
    <mergeCell ref="F220:H220"/>
    <mergeCell ref="A5:A7"/>
    <mergeCell ref="B5:B7"/>
    <mergeCell ref="C5:E5"/>
    <mergeCell ref="F5:H5"/>
    <mergeCell ref="I5:K5"/>
    <mergeCell ref="L5:N5"/>
    <mergeCell ref="O5:Q5"/>
    <mergeCell ref="R5:T5"/>
    <mergeCell ref="U5:W5"/>
    <mergeCell ref="O76:Q76"/>
    <mergeCell ref="R76:T76"/>
    <mergeCell ref="U76:W76"/>
    <mergeCell ref="L76:N76"/>
    <mergeCell ref="A76:A78"/>
    <mergeCell ref="B76:B78"/>
    <mergeCell ref="C76:E76"/>
    <mergeCell ref="F76:H76"/>
    <mergeCell ref="I76:K76"/>
    <mergeCell ref="AY5:BA5"/>
    <mergeCell ref="BB5:BD5"/>
    <mergeCell ref="CO5:CQ5"/>
    <mergeCell ref="BH5:BJ5"/>
    <mergeCell ref="BK5:BM5"/>
    <mergeCell ref="BN5:BP5"/>
    <mergeCell ref="BQ5:BS5"/>
    <mergeCell ref="BT5:BV5"/>
    <mergeCell ref="BW5:BY5"/>
    <mergeCell ref="BZ5:CB5"/>
    <mergeCell ref="CC5:CE5"/>
    <mergeCell ref="CF5:CH5"/>
    <mergeCell ref="CI5:CK5"/>
    <mergeCell ref="CL5:CN5"/>
    <mergeCell ref="X76:Z76"/>
    <mergeCell ref="AA76:AC76"/>
    <mergeCell ref="AD76:AF76"/>
    <mergeCell ref="BE5:BG5"/>
    <mergeCell ref="X5:Z5"/>
    <mergeCell ref="AA5:AC5"/>
    <mergeCell ref="AD5:AF5"/>
    <mergeCell ref="AG5:AI5"/>
    <mergeCell ref="AJ5:AL5"/>
    <mergeCell ref="AM5:AO5"/>
    <mergeCell ref="AY76:BA76"/>
    <mergeCell ref="BB76:BD76"/>
    <mergeCell ref="BE76:BG76"/>
    <mergeCell ref="AP5:AR5"/>
    <mergeCell ref="AS5:AU5"/>
    <mergeCell ref="AV5:AX5"/>
    <mergeCell ref="BH76:BJ76"/>
    <mergeCell ref="BK76:BM76"/>
    <mergeCell ref="BN76:BP76"/>
    <mergeCell ref="AG76:AI76"/>
    <mergeCell ref="AJ76:AL76"/>
    <mergeCell ref="AM76:AO76"/>
    <mergeCell ref="AP76:AR76"/>
    <mergeCell ref="AS76:AU76"/>
    <mergeCell ref="AV76:AX76"/>
    <mergeCell ref="CI76:CK76"/>
    <mergeCell ref="CL76:CN76"/>
    <mergeCell ref="CO76:CQ76"/>
    <mergeCell ref="BQ76:BS76"/>
    <mergeCell ref="BT76:BV76"/>
    <mergeCell ref="BW76:BY76"/>
    <mergeCell ref="BZ76:CB76"/>
    <mergeCell ref="CC76:CE76"/>
    <mergeCell ref="CF76:CH76"/>
  </mergeCells>
  <pageMargins left="0.55118110236220474" right="0.47244094488188981" top="0.78740157480314965" bottom="0.78740157480314965" header="0.31496062992125984" footer="0.31496062992125984"/>
  <pageSetup paperSize="174" scale="30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2:AG78"/>
  <sheetViews>
    <sheetView showGridLines="0" tabSelected="1" topLeftCell="A53" zoomScale="85" zoomScaleNormal="85" workbookViewId="0">
      <selection activeCell="A53" sqref="A1:XFD1048576"/>
    </sheetView>
  </sheetViews>
  <sheetFormatPr defaultRowHeight="14.5" x14ac:dyDescent="0.35"/>
  <cols>
    <col min="1" max="1" width="76.54296875" customWidth="1"/>
    <col min="3" max="3" width="9" customWidth="1"/>
    <col min="4" max="4" width="9.1796875" customWidth="1"/>
    <col min="15" max="15" width="9.54296875" customWidth="1"/>
  </cols>
  <sheetData>
    <row r="2" spans="1:33" s="266" customFormat="1" x14ac:dyDescent="0.35">
      <c r="A2" s="266" t="s">
        <v>470</v>
      </c>
    </row>
    <row r="3" spans="1:33" s="276" customFormat="1" ht="15.5" x14ac:dyDescent="0.35">
      <c r="A3" s="276" t="s">
        <v>454</v>
      </c>
    </row>
    <row r="4" spans="1:33" hidden="1" x14ac:dyDescent="0.35">
      <c r="A4" s="279" t="s">
        <v>448</v>
      </c>
    </row>
    <row r="5" spans="1:33" hidden="1" x14ac:dyDescent="0.35">
      <c r="A5" s="216" t="s">
        <v>453</v>
      </c>
      <c r="B5" s="131"/>
      <c r="C5" s="2"/>
      <c r="D5" s="131"/>
      <c r="E5" s="2"/>
      <c r="F5" s="2"/>
      <c r="G5" s="2"/>
      <c r="H5" s="131"/>
      <c r="I5" s="2"/>
      <c r="J5" s="2"/>
      <c r="K5" s="2"/>
      <c r="L5" s="131"/>
      <c r="M5" s="2"/>
      <c r="N5" s="2"/>
      <c r="O5" s="2"/>
      <c r="P5" s="131"/>
      <c r="Q5" s="2"/>
      <c r="R5" s="2"/>
      <c r="S5" s="2"/>
      <c r="T5" s="131"/>
      <c r="U5" s="2"/>
      <c r="V5" s="2"/>
      <c r="W5" s="2"/>
      <c r="X5" s="131"/>
      <c r="Y5" s="2"/>
      <c r="Z5" s="2"/>
      <c r="AA5" s="2"/>
      <c r="AB5" s="131"/>
      <c r="AC5" s="2"/>
      <c r="AD5" s="2"/>
      <c r="AE5" s="2"/>
      <c r="AF5" s="131"/>
      <c r="AG5" s="2"/>
    </row>
    <row r="6" spans="1:33" hidden="1" x14ac:dyDescent="0.35">
      <c r="A6" s="147" t="s">
        <v>285</v>
      </c>
      <c r="B6" s="161" t="s">
        <v>286</v>
      </c>
      <c r="C6" s="148">
        <v>2022</v>
      </c>
      <c r="D6" s="159">
        <v>2023</v>
      </c>
      <c r="E6" s="159">
        <v>2024</v>
      </c>
      <c r="F6" s="159">
        <v>2025</v>
      </c>
      <c r="G6" s="159">
        <v>2026</v>
      </c>
      <c r="H6" s="148">
        <v>2027</v>
      </c>
      <c r="I6" s="159">
        <v>2028</v>
      </c>
      <c r="J6" s="159">
        <v>2029</v>
      </c>
      <c r="K6" s="159">
        <v>2030</v>
      </c>
      <c r="L6" s="159">
        <v>2031</v>
      </c>
      <c r="M6" s="148">
        <v>2032</v>
      </c>
      <c r="N6" s="159">
        <v>2033</v>
      </c>
      <c r="O6" s="159">
        <v>2034</v>
      </c>
      <c r="P6" s="159">
        <v>2035</v>
      </c>
      <c r="Q6" s="159">
        <v>2036</v>
      </c>
      <c r="R6" s="148">
        <v>2037</v>
      </c>
      <c r="S6" s="159">
        <v>2038</v>
      </c>
      <c r="T6" s="159">
        <v>2039</v>
      </c>
      <c r="U6" s="159">
        <v>2040</v>
      </c>
      <c r="V6" s="159">
        <v>2041</v>
      </c>
      <c r="W6" s="148">
        <v>2042</v>
      </c>
      <c r="X6" s="159">
        <v>2043</v>
      </c>
      <c r="Y6" s="159">
        <v>2044</v>
      </c>
      <c r="Z6" s="159">
        <v>2045</v>
      </c>
      <c r="AA6" s="159">
        <v>2046</v>
      </c>
      <c r="AB6" s="148">
        <v>2047</v>
      </c>
      <c r="AC6" s="159">
        <v>2048</v>
      </c>
      <c r="AD6" s="159">
        <v>2049</v>
      </c>
      <c r="AE6" s="159">
        <v>2050</v>
      </c>
      <c r="AF6" s="159">
        <v>2051</v>
      </c>
      <c r="AG6" s="148">
        <v>2052</v>
      </c>
    </row>
    <row r="7" spans="1:33" hidden="1" x14ac:dyDescent="0.35">
      <c r="A7" s="149" t="s">
        <v>287</v>
      </c>
      <c r="B7" s="150" t="s">
        <v>21</v>
      </c>
      <c r="C7" s="152">
        <v>207.38633000000002</v>
      </c>
      <c r="D7" s="154">
        <v>63.6</v>
      </c>
      <c r="E7" s="155">
        <v>64</v>
      </c>
      <c r="F7" s="155">
        <v>1882</v>
      </c>
      <c r="G7" s="155">
        <v>1122</v>
      </c>
      <c r="H7" s="155">
        <v>984</v>
      </c>
      <c r="I7" s="155">
        <v>1147</v>
      </c>
      <c r="J7" s="155">
        <v>3</v>
      </c>
      <c r="K7" s="155">
        <v>3</v>
      </c>
      <c r="L7" s="155">
        <v>3</v>
      </c>
      <c r="M7" s="155">
        <v>23</v>
      </c>
      <c r="N7" s="155">
        <v>3</v>
      </c>
      <c r="O7" s="155">
        <v>13</v>
      </c>
      <c r="P7" s="155">
        <v>3</v>
      </c>
      <c r="Q7" s="155">
        <v>3</v>
      </c>
      <c r="R7" s="155">
        <v>23</v>
      </c>
      <c r="S7" s="155">
        <v>3</v>
      </c>
      <c r="T7" s="155">
        <v>13</v>
      </c>
      <c r="U7" s="155">
        <v>3</v>
      </c>
      <c r="V7" s="155">
        <v>3</v>
      </c>
      <c r="W7" s="155">
        <v>23</v>
      </c>
      <c r="X7" s="155">
        <v>3</v>
      </c>
      <c r="Y7" s="155">
        <v>13</v>
      </c>
      <c r="Z7" s="155">
        <v>3</v>
      </c>
      <c r="AA7" s="155">
        <v>3</v>
      </c>
      <c r="AB7" s="155">
        <v>23</v>
      </c>
      <c r="AC7" s="155">
        <v>3</v>
      </c>
      <c r="AD7" s="155">
        <v>13</v>
      </c>
      <c r="AE7" s="155">
        <v>3</v>
      </c>
      <c r="AF7" s="155">
        <v>3</v>
      </c>
      <c r="AG7" s="155">
        <v>23</v>
      </c>
    </row>
    <row r="8" spans="1:33" hidden="1" x14ac:dyDescent="0.35">
      <c r="A8" s="151" t="s">
        <v>288</v>
      </c>
      <c r="B8" s="14" t="s">
        <v>21</v>
      </c>
      <c r="C8" s="153">
        <v>114.2512</v>
      </c>
      <c r="D8" s="156" t="s">
        <v>475</v>
      </c>
      <c r="E8" s="79" t="s">
        <v>475</v>
      </c>
      <c r="F8" s="79" t="s">
        <v>475</v>
      </c>
      <c r="G8" s="79" t="s">
        <v>475</v>
      </c>
      <c r="H8" s="79" t="s">
        <v>475</v>
      </c>
      <c r="I8" s="79">
        <v>100</v>
      </c>
      <c r="J8" s="79">
        <v>10</v>
      </c>
      <c r="K8" s="79">
        <v>10</v>
      </c>
      <c r="L8" s="79">
        <v>10</v>
      </c>
      <c r="M8" s="79">
        <v>10</v>
      </c>
      <c r="N8" s="79">
        <v>10</v>
      </c>
      <c r="O8" s="79">
        <v>10</v>
      </c>
      <c r="P8" s="79">
        <v>10</v>
      </c>
      <c r="Q8" s="79">
        <v>10</v>
      </c>
      <c r="R8" s="79">
        <v>10</v>
      </c>
      <c r="S8" s="79">
        <v>10</v>
      </c>
      <c r="T8" s="79">
        <v>10</v>
      </c>
      <c r="U8" s="79">
        <v>10</v>
      </c>
      <c r="V8" s="79">
        <v>160</v>
      </c>
      <c r="W8" s="79">
        <v>1800</v>
      </c>
      <c r="X8" s="79">
        <v>10</v>
      </c>
      <c r="Y8" s="79">
        <v>10</v>
      </c>
      <c r="Z8" s="79">
        <v>10</v>
      </c>
      <c r="AA8" s="79">
        <v>10</v>
      </c>
      <c r="AB8" s="79">
        <v>10</v>
      </c>
      <c r="AC8" s="79">
        <v>10</v>
      </c>
      <c r="AD8" s="79">
        <v>10</v>
      </c>
      <c r="AE8" s="79">
        <v>10</v>
      </c>
      <c r="AF8" s="79">
        <v>10</v>
      </c>
      <c r="AG8" s="79">
        <v>10</v>
      </c>
    </row>
    <row r="9" spans="1:33" hidden="1" x14ac:dyDescent="0.35">
      <c r="A9" s="151" t="s">
        <v>289</v>
      </c>
      <c r="B9" s="14" t="s">
        <v>21</v>
      </c>
      <c r="C9" s="153">
        <v>249.92449999999999</v>
      </c>
      <c r="D9" s="156">
        <v>638</v>
      </c>
      <c r="E9" s="79">
        <v>1531</v>
      </c>
      <c r="F9" s="79">
        <v>5</v>
      </c>
      <c r="G9" s="79">
        <v>5</v>
      </c>
      <c r="H9" s="79">
        <v>5</v>
      </c>
      <c r="I9" s="79">
        <v>5</v>
      </c>
      <c r="J9" s="79">
        <v>5</v>
      </c>
      <c r="K9" s="79">
        <v>10</v>
      </c>
      <c r="L9" s="79">
        <v>10</v>
      </c>
      <c r="M9" s="79">
        <v>10</v>
      </c>
      <c r="N9" s="79">
        <v>10</v>
      </c>
      <c r="O9" s="79">
        <v>10</v>
      </c>
      <c r="P9" s="79">
        <v>10</v>
      </c>
      <c r="Q9" s="79">
        <v>10</v>
      </c>
      <c r="R9" s="79">
        <v>10</v>
      </c>
      <c r="S9" s="79">
        <v>10</v>
      </c>
      <c r="T9" s="79">
        <v>10</v>
      </c>
      <c r="U9" s="79">
        <v>10</v>
      </c>
      <c r="V9" s="79">
        <v>10</v>
      </c>
      <c r="W9" s="79">
        <v>10</v>
      </c>
      <c r="X9" s="79">
        <v>10</v>
      </c>
      <c r="Y9" s="79">
        <v>1025</v>
      </c>
      <c r="Z9" s="79">
        <v>10</v>
      </c>
      <c r="AA9" s="79">
        <v>15</v>
      </c>
      <c r="AB9" s="79">
        <v>15</v>
      </c>
      <c r="AC9" s="79">
        <v>15</v>
      </c>
      <c r="AD9" s="79">
        <v>15</v>
      </c>
      <c r="AE9" s="79">
        <v>15</v>
      </c>
      <c r="AF9" s="79">
        <v>15</v>
      </c>
      <c r="AG9" s="79">
        <v>15</v>
      </c>
    </row>
    <row r="10" spans="1:33" hidden="1" x14ac:dyDescent="0.35">
      <c r="A10" s="151" t="s">
        <v>290</v>
      </c>
      <c r="B10" s="14" t="s">
        <v>21</v>
      </c>
      <c r="C10" s="153">
        <v>10.201000000000001</v>
      </c>
      <c r="D10" s="156" t="s">
        <v>475</v>
      </c>
      <c r="E10" s="79" t="s">
        <v>475</v>
      </c>
      <c r="F10" s="79">
        <v>80</v>
      </c>
      <c r="G10" s="79">
        <v>70</v>
      </c>
      <c r="H10" s="79" t="s">
        <v>475</v>
      </c>
      <c r="I10" s="79" t="s">
        <v>475</v>
      </c>
      <c r="J10" s="79" t="s">
        <v>475</v>
      </c>
      <c r="K10" s="79" t="s">
        <v>475</v>
      </c>
      <c r="L10" s="79" t="s">
        <v>475</v>
      </c>
      <c r="M10" s="79" t="s">
        <v>475</v>
      </c>
      <c r="N10" s="79" t="s">
        <v>475</v>
      </c>
      <c r="O10" s="79" t="s">
        <v>475</v>
      </c>
      <c r="P10" s="79" t="s">
        <v>475</v>
      </c>
      <c r="Q10" s="79">
        <v>90</v>
      </c>
      <c r="R10" s="79" t="s">
        <v>475</v>
      </c>
      <c r="S10" s="79" t="s">
        <v>475</v>
      </c>
      <c r="T10" s="79" t="s">
        <v>475</v>
      </c>
      <c r="U10" s="79" t="s">
        <v>475</v>
      </c>
      <c r="V10" s="79" t="s">
        <v>475</v>
      </c>
      <c r="W10" s="79" t="s">
        <v>475</v>
      </c>
      <c r="X10" s="79" t="s">
        <v>475</v>
      </c>
      <c r="Y10" s="79" t="s">
        <v>475</v>
      </c>
      <c r="Z10" s="79" t="s">
        <v>475</v>
      </c>
      <c r="AA10" s="79" t="s">
        <v>475</v>
      </c>
      <c r="AB10" s="79" t="s">
        <v>475</v>
      </c>
      <c r="AC10" s="79" t="s">
        <v>475</v>
      </c>
      <c r="AD10" s="79" t="s">
        <v>475</v>
      </c>
      <c r="AE10" s="79" t="s">
        <v>475</v>
      </c>
      <c r="AF10" s="79" t="s">
        <v>475</v>
      </c>
      <c r="AG10" s="79" t="s">
        <v>475</v>
      </c>
    </row>
    <row r="11" spans="1:33" hidden="1" x14ac:dyDescent="0.35">
      <c r="A11" s="151" t="s">
        <v>291</v>
      </c>
      <c r="B11" s="14" t="s">
        <v>21</v>
      </c>
      <c r="C11" s="153">
        <v>10.201000000000001</v>
      </c>
      <c r="D11" s="156" t="s">
        <v>475</v>
      </c>
      <c r="E11" s="79" t="s">
        <v>475</v>
      </c>
      <c r="F11" s="79" t="s">
        <v>475</v>
      </c>
      <c r="G11" s="79" t="s">
        <v>475</v>
      </c>
      <c r="H11" s="79" t="s">
        <v>475</v>
      </c>
      <c r="I11" s="79" t="s">
        <v>475</v>
      </c>
      <c r="J11" s="79" t="s">
        <v>475</v>
      </c>
      <c r="K11" s="79" t="s">
        <v>475</v>
      </c>
      <c r="L11" s="79" t="s">
        <v>475</v>
      </c>
      <c r="M11" s="79" t="s">
        <v>475</v>
      </c>
      <c r="N11" s="79" t="s">
        <v>475</v>
      </c>
      <c r="O11" s="79" t="s">
        <v>475</v>
      </c>
      <c r="P11" s="79" t="s">
        <v>475</v>
      </c>
      <c r="Q11" s="79" t="s">
        <v>475</v>
      </c>
      <c r="R11" s="79" t="s">
        <v>475</v>
      </c>
      <c r="S11" s="79" t="s">
        <v>475</v>
      </c>
      <c r="T11" s="79" t="s">
        <v>475</v>
      </c>
      <c r="U11" s="79" t="s">
        <v>475</v>
      </c>
      <c r="V11" s="79" t="s">
        <v>475</v>
      </c>
      <c r="W11" s="79" t="s">
        <v>475</v>
      </c>
      <c r="X11" s="79" t="s">
        <v>475</v>
      </c>
      <c r="Y11" s="79" t="s">
        <v>475</v>
      </c>
      <c r="Z11" s="79" t="s">
        <v>475</v>
      </c>
      <c r="AA11" s="79" t="s">
        <v>475</v>
      </c>
      <c r="AB11" s="79" t="s">
        <v>475</v>
      </c>
      <c r="AC11" s="79" t="s">
        <v>475</v>
      </c>
      <c r="AD11" s="79" t="s">
        <v>475</v>
      </c>
      <c r="AE11" s="79" t="s">
        <v>475</v>
      </c>
      <c r="AF11" s="79" t="s">
        <v>475</v>
      </c>
      <c r="AG11" s="79" t="s">
        <v>475</v>
      </c>
    </row>
    <row r="12" spans="1:33" hidden="1" x14ac:dyDescent="0.35">
      <c r="A12" s="151" t="s">
        <v>297</v>
      </c>
      <c r="B12" s="14" t="s">
        <v>21</v>
      </c>
      <c r="C12" s="153" t="s">
        <v>475</v>
      </c>
      <c r="D12" s="156" t="s">
        <v>475</v>
      </c>
      <c r="E12" s="79" t="s">
        <v>475</v>
      </c>
      <c r="F12" s="79" t="s">
        <v>475</v>
      </c>
      <c r="G12" s="79" t="s">
        <v>475</v>
      </c>
      <c r="H12" s="79" t="s">
        <v>475</v>
      </c>
      <c r="I12" s="79" t="s">
        <v>475</v>
      </c>
      <c r="J12" s="79" t="s">
        <v>475</v>
      </c>
      <c r="K12" s="79" t="s">
        <v>475</v>
      </c>
      <c r="L12" s="79" t="s">
        <v>475</v>
      </c>
      <c r="M12" s="79" t="s">
        <v>475</v>
      </c>
      <c r="N12" s="79" t="s">
        <v>475</v>
      </c>
      <c r="O12" s="79" t="s">
        <v>475</v>
      </c>
      <c r="P12" s="79" t="s">
        <v>475</v>
      </c>
      <c r="Q12" s="79" t="s">
        <v>475</v>
      </c>
      <c r="R12" s="79" t="s">
        <v>475</v>
      </c>
      <c r="S12" s="79" t="s">
        <v>475</v>
      </c>
      <c r="T12" s="79" t="s">
        <v>475</v>
      </c>
      <c r="U12" s="79" t="s">
        <v>475</v>
      </c>
      <c r="V12" s="79" t="s">
        <v>475</v>
      </c>
      <c r="W12" s="79" t="s">
        <v>475</v>
      </c>
      <c r="X12" s="79" t="s">
        <v>475</v>
      </c>
      <c r="Y12" s="79" t="s">
        <v>475</v>
      </c>
      <c r="Z12" s="79" t="s">
        <v>475</v>
      </c>
      <c r="AA12" s="79" t="s">
        <v>475</v>
      </c>
      <c r="AB12" s="79" t="s">
        <v>475</v>
      </c>
      <c r="AC12" s="79" t="s">
        <v>475</v>
      </c>
      <c r="AD12" s="79" t="s">
        <v>475</v>
      </c>
      <c r="AE12" s="79" t="s">
        <v>475</v>
      </c>
      <c r="AF12" s="79" t="s">
        <v>475</v>
      </c>
      <c r="AG12" s="79" t="s">
        <v>475</v>
      </c>
    </row>
    <row r="13" spans="1:33" hidden="1" x14ac:dyDescent="0.35">
      <c r="A13" s="151" t="s">
        <v>292</v>
      </c>
      <c r="B13" s="14" t="s">
        <v>21</v>
      </c>
      <c r="C13" s="153">
        <v>628.38160000000005</v>
      </c>
      <c r="D13" s="156">
        <v>478</v>
      </c>
      <c r="E13" s="79">
        <v>786</v>
      </c>
      <c r="F13" s="79">
        <v>1141</v>
      </c>
      <c r="G13" s="79">
        <v>781</v>
      </c>
      <c r="H13" s="79">
        <v>347</v>
      </c>
      <c r="I13" s="79">
        <v>71</v>
      </c>
      <c r="J13" s="79">
        <v>71</v>
      </c>
      <c r="K13" s="79">
        <v>100</v>
      </c>
      <c r="L13" s="79">
        <v>100</v>
      </c>
      <c r="M13" s="79">
        <v>100</v>
      </c>
      <c r="N13" s="79">
        <v>100</v>
      </c>
      <c r="O13" s="79">
        <v>100</v>
      </c>
      <c r="P13" s="79">
        <v>100</v>
      </c>
      <c r="Q13" s="79">
        <v>100</v>
      </c>
      <c r="R13" s="79">
        <v>100</v>
      </c>
      <c r="S13" s="79">
        <v>100</v>
      </c>
      <c r="T13" s="79">
        <v>100</v>
      </c>
      <c r="U13" s="79">
        <v>100</v>
      </c>
      <c r="V13" s="79">
        <v>100</v>
      </c>
      <c r="W13" s="79">
        <v>100</v>
      </c>
      <c r="X13" s="79">
        <v>100</v>
      </c>
      <c r="Y13" s="79">
        <v>100</v>
      </c>
      <c r="Z13" s="79">
        <v>100</v>
      </c>
      <c r="AA13" s="79">
        <v>100</v>
      </c>
      <c r="AB13" s="79">
        <v>100</v>
      </c>
      <c r="AC13" s="79">
        <v>100</v>
      </c>
      <c r="AD13" s="79">
        <v>100</v>
      </c>
      <c r="AE13" s="79">
        <v>100</v>
      </c>
      <c r="AF13" s="79">
        <v>100</v>
      </c>
      <c r="AG13" s="79">
        <v>100</v>
      </c>
    </row>
    <row r="14" spans="1:33" hidden="1" x14ac:dyDescent="0.35">
      <c r="A14" s="151" t="s">
        <v>301</v>
      </c>
      <c r="B14" s="14" t="s">
        <v>21</v>
      </c>
      <c r="C14" s="153">
        <v>40.804000000000002</v>
      </c>
      <c r="D14" s="156">
        <v>5</v>
      </c>
      <c r="E14" s="79">
        <v>200</v>
      </c>
      <c r="F14" s="79">
        <v>5</v>
      </c>
      <c r="G14" s="79">
        <v>5</v>
      </c>
      <c r="H14" s="79">
        <v>5</v>
      </c>
      <c r="I14" s="79">
        <v>305</v>
      </c>
      <c r="J14" s="79">
        <v>5</v>
      </c>
      <c r="K14" s="79">
        <v>5</v>
      </c>
      <c r="L14" s="79">
        <v>5</v>
      </c>
      <c r="M14" s="79">
        <v>5</v>
      </c>
      <c r="N14" s="79">
        <v>5</v>
      </c>
      <c r="O14" s="79">
        <v>10</v>
      </c>
      <c r="P14" s="79">
        <v>10</v>
      </c>
      <c r="Q14" s="79">
        <v>10</v>
      </c>
      <c r="R14" s="79">
        <v>10</v>
      </c>
      <c r="S14" s="79">
        <v>10</v>
      </c>
      <c r="T14" s="79">
        <v>10</v>
      </c>
      <c r="U14" s="79">
        <v>10</v>
      </c>
      <c r="V14" s="79">
        <v>10</v>
      </c>
      <c r="W14" s="79">
        <v>220</v>
      </c>
      <c r="X14" s="79">
        <v>10</v>
      </c>
      <c r="Y14" s="79">
        <v>200</v>
      </c>
      <c r="Z14" s="79">
        <v>10</v>
      </c>
      <c r="AA14" s="79">
        <v>10</v>
      </c>
      <c r="AB14" s="79">
        <v>10</v>
      </c>
      <c r="AC14" s="79">
        <v>310</v>
      </c>
      <c r="AD14" s="79">
        <v>10</v>
      </c>
      <c r="AE14" s="79">
        <v>10</v>
      </c>
      <c r="AF14" s="79">
        <v>10</v>
      </c>
      <c r="AG14" s="79">
        <v>10</v>
      </c>
    </row>
    <row r="15" spans="1:33" hidden="1" x14ac:dyDescent="0.35">
      <c r="A15" s="151" t="s">
        <v>302</v>
      </c>
      <c r="B15" s="14" t="s">
        <v>21</v>
      </c>
      <c r="C15" s="153">
        <v>20.402000000000001</v>
      </c>
      <c r="D15" s="156">
        <v>70.430000000000007</v>
      </c>
      <c r="E15" s="79">
        <v>92.43</v>
      </c>
      <c r="F15" s="79">
        <v>208.03200000000001</v>
      </c>
      <c r="G15" s="79">
        <v>94.981999999999999</v>
      </c>
      <c r="H15" s="79">
        <v>96.2</v>
      </c>
      <c r="I15" s="79">
        <v>73.847999999999999</v>
      </c>
      <c r="J15" s="79">
        <v>33.118587265917583</v>
      </c>
      <c r="K15" s="79">
        <v>33.118587265917583</v>
      </c>
      <c r="L15" s="79">
        <v>33.118587265917583</v>
      </c>
      <c r="M15" s="79">
        <v>33.118587265917583</v>
      </c>
      <c r="N15" s="79">
        <v>33.118587265917583</v>
      </c>
      <c r="O15" s="79">
        <v>33.118587265917583</v>
      </c>
      <c r="P15" s="79">
        <v>33.118587265917583</v>
      </c>
      <c r="Q15" s="79">
        <v>33.118587265917583</v>
      </c>
      <c r="R15" s="79">
        <v>33.118587265917583</v>
      </c>
      <c r="S15" s="79">
        <v>33.118587265917583</v>
      </c>
      <c r="T15" s="79">
        <v>33.118587265917583</v>
      </c>
      <c r="U15" s="79">
        <v>33.118587265917583</v>
      </c>
      <c r="V15" s="79">
        <v>33.118587265917583</v>
      </c>
      <c r="W15" s="79">
        <v>33.118587265917583</v>
      </c>
      <c r="X15" s="79">
        <v>33.118587265917583</v>
      </c>
      <c r="Y15" s="79">
        <v>33.118587265917583</v>
      </c>
      <c r="Z15" s="79">
        <v>33.118587265917583</v>
      </c>
      <c r="AA15" s="79">
        <v>33.118587265917583</v>
      </c>
      <c r="AB15" s="79">
        <v>33.118587265917583</v>
      </c>
      <c r="AC15" s="79">
        <v>33.118587265917583</v>
      </c>
      <c r="AD15" s="79">
        <v>33.118587265917583</v>
      </c>
      <c r="AE15" s="79">
        <v>33.118587265917583</v>
      </c>
      <c r="AF15" s="79">
        <v>33.118587265917583</v>
      </c>
      <c r="AG15" s="79">
        <v>33.118587265917583</v>
      </c>
    </row>
    <row r="16" spans="1:33" hidden="1" x14ac:dyDescent="0.35">
      <c r="A16" s="151" t="s">
        <v>312</v>
      </c>
      <c r="B16" s="14" t="s">
        <v>21</v>
      </c>
      <c r="C16" s="153">
        <v>144.40478981393889</v>
      </c>
      <c r="D16" s="156">
        <v>293.88071908985091</v>
      </c>
      <c r="E16" s="79">
        <v>293.88071908985154</v>
      </c>
      <c r="F16" s="79">
        <v>293.88071908985034</v>
      </c>
      <c r="G16" s="79">
        <v>293.88071908985091</v>
      </c>
      <c r="H16" s="79">
        <v>358.43667871060097</v>
      </c>
      <c r="I16" s="79">
        <v>430.47316599076811</v>
      </c>
      <c r="J16" s="79">
        <v>430.47316599076811</v>
      </c>
      <c r="K16" s="79">
        <v>430.47316599076811</v>
      </c>
      <c r="L16" s="79">
        <v>430.47316599076754</v>
      </c>
      <c r="M16" s="79">
        <v>430.47316599076811</v>
      </c>
      <c r="N16" s="79">
        <v>252.48906851381554</v>
      </c>
      <c r="O16" s="79">
        <v>252.48906851381554</v>
      </c>
      <c r="P16" s="79">
        <v>252.48906851381554</v>
      </c>
      <c r="Q16" s="79">
        <v>252.48906851381554</v>
      </c>
      <c r="R16" s="79">
        <v>277.87961759346888</v>
      </c>
      <c r="S16" s="79">
        <v>223.51491311059127</v>
      </c>
      <c r="T16" s="79">
        <v>223.51491311059127</v>
      </c>
      <c r="U16" s="79">
        <v>223.51491311059127</v>
      </c>
      <c r="V16" s="79">
        <v>223.51491311059127</v>
      </c>
      <c r="W16" s="79">
        <v>223.51491311059007</v>
      </c>
      <c r="X16" s="79">
        <v>186.26242759215918</v>
      </c>
      <c r="Y16" s="79">
        <v>186.26242759215918</v>
      </c>
      <c r="Z16" s="79">
        <v>186.26242759215918</v>
      </c>
      <c r="AA16" s="79">
        <v>186.26242759215918</v>
      </c>
      <c r="AB16" s="79">
        <v>186.26242759215918</v>
      </c>
      <c r="AC16" s="79">
        <v>45.530815633638674</v>
      </c>
      <c r="AD16" s="79">
        <v>45.530815633638674</v>
      </c>
      <c r="AE16" s="79">
        <v>45.530815633638674</v>
      </c>
      <c r="AF16" s="79">
        <v>45.530815633638674</v>
      </c>
      <c r="AG16" s="79">
        <v>53.809145748847634</v>
      </c>
    </row>
    <row r="17" spans="1:33" hidden="1" x14ac:dyDescent="0.35">
      <c r="A17" s="151" t="s">
        <v>293</v>
      </c>
      <c r="B17" s="14" t="s">
        <v>21</v>
      </c>
      <c r="C17" s="153">
        <v>469</v>
      </c>
      <c r="D17" s="156">
        <v>601</v>
      </c>
      <c r="E17" s="79">
        <v>325</v>
      </c>
      <c r="F17" s="79">
        <v>325</v>
      </c>
      <c r="G17" s="79">
        <v>325</v>
      </c>
      <c r="H17" s="79">
        <v>325</v>
      </c>
      <c r="I17" s="79">
        <v>325</v>
      </c>
      <c r="J17" s="79">
        <v>325</v>
      </c>
      <c r="K17" s="79">
        <v>325</v>
      </c>
      <c r="L17" s="79">
        <v>325</v>
      </c>
      <c r="M17" s="79">
        <v>325</v>
      </c>
      <c r="N17" s="79">
        <v>325</v>
      </c>
      <c r="O17" s="79">
        <v>325</v>
      </c>
      <c r="P17" s="79">
        <v>325</v>
      </c>
      <c r="Q17" s="79">
        <v>325</v>
      </c>
      <c r="R17" s="79">
        <v>325</v>
      </c>
      <c r="S17" s="79">
        <v>325</v>
      </c>
      <c r="T17" s="79">
        <v>325</v>
      </c>
      <c r="U17" s="79">
        <v>325</v>
      </c>
      <c r="V17" s="79">
        <v>325</v>
      </c>
      <c r="W17" s="79">
        <v>325</v>
      </c>
      <c r="X17" s="79">
        <v>325</v>
      </c>
      <c r="Y17" s="79">
        <v>325</v>
      </c>
      <c r="Z17" s="79">
        <v>325</v>
      </c>
      <c r="AA17" s="79">
        <v>325</v>
      </c>
      <c r="AB17" s="79">
        <v>325</v>
      </c>
      <c r="AC17" s="79">
        <v>325</v>
      </c>
      <c r="AD17" s="79">
        <v>325</v>
      </c>
      <c r="AE17" s="79">
        <v>325</v>
      </c>
      <c r="AF17" s="79">
        <v>325</v>
      </c>
      <c r="AG17" s="79">
        <v>325</v>
      </c>
    </row>
    <row r="18" spans="1:33" hidden="1" x14ac:dyDescent="0.35">
      <c r="A18" s="208" t="s">
        <v>294</v>
      </c>
      <c r="B18" s="209" t="s">
        <v>21</v>
      </c>
      <c r="C18" s="210">
        <v>208.226</v>
      </c>
      <c r="D18" s="211">
        <v>206.446</v>
      </c>
      <c r="E18" s="212">
        <v>195</v>
      </c>
      <c r="F18" s="212">
        <v>200</v>
      </c>
      <c r="G18" s="212">
        <v>210</v>
      </c>
      <c r="H18" s="212">
        <v>210</v>
      </c>
      <c r="I18" s="212">
        <v>210</v>
      </c>
      <c r="J18" s="212">
        <v>210</v>
      </c>
      <c r="K18" s="212">
        <v>210</v>
      </c>
      <c r="L18" s="212">
        <v>210</v>
      </c>
      <c r="M18" s="212">
        <v>210</v>
      </c>
      <c r="N18" s="212">
        <v>210</v>
      </c>
      <c r="O18" s="212">
        <v>210</v>
      </c>
      <c r="P18" s="212">
        <v>210</v>
      </c>
      <c r="Q18" s="212">
        <v>210</v>
      </c>
      <c r="R18" s="212">
        <v>210</v>
      </c>
      <c r="S18" s="212">
        <v>210</v>
      </c>
      <c r="T18" s="212">
        <v>210</v>
      </c>
      <c r="U18" s="212">
        <v>210</v>
      </c>
      <c r="V18" s="212">
        <v>210</v>
      </c>
      <c r="W18" s="212">
        <v>210</v>
      </c>
      <c r="X18" s="212">
        <v>210</v>
      </c>
      <c r="Y18" s="212">
        <v>210</v>
      </c>
      <c r="Z18" s="212">
        <v>210</v>
      </c>
      <c r="AA18" s="212">
        <v>210</v>
      </c>
      <c r="AB18" s="212">
        <v>210</v>
      </c>
      <c r="AC18" s="212">
        <v>210</v>
      </c>
      <c r="AD18" s="212">
        <v>210</v>
      </c>
      <c r="AE18" s="212">
        <v>210</v>
      </c>
      <c r="AF18" s="212">
        <v>210</v>
      </c>
      <c r="AG18" s="212">
        <v>210</v>
      </c>
    </row>
    <row r="19" spans="1:33" hidden="1" x14ac:dyDescent="0.35">
      <c r="A19" s="216"/>
      <c r="B19" s="131"/>
      <c r="C19" s="2"/>
      <c r="D19" s="131"/>
      <c r="E19" s="2"/>
      <c r="F19" s="2"/>
      <c r="G19" s="2"/>
      <c r="H19" s="131"/>
      <c r="I19" s="2"/>
      <c r="J19" s="2"/>
      <c r="K19" s="2"/>
      <c r="L19" s="131"/>
      <c r="M19" s="2"/>
      <c r="N19" s="2"/>
      <c r="O19" s="2"/>
      <c r="P19" s="131"/>
      <c r="Q19" s="2"/>
      <c r="R19" s="2"/>
      <c r="S19" s="2"/>
      <c r="T19" s="131"/>
      <c r="U19" s="2"/>
      <c r="V19" s="2"/>
      <c r="W19" s="2"/>
      <c r="X19" s="131"/>
      <c r="Y19" s="2"/>
      <c r="Z19" s="2"/>
      <c r="AA19" s="2"/>
      <c r="AB19" s="131"/>
      <c r="AC19" s="2"/>
      <c r="AD19" s="2"/>
      <c r="AE19" s="2"/>
      <c r="AF19" s="131"/>
      <c r="AG19" s="2"/>
    </row>
    <row r="20" spans="1:33" hidden="1" x14ac:dyDescent="0.35">
      <c r="A20" s="180" t="s">
        <v>298</v>
      </c>
      <c r="B20" s="181">
        <v>0.03</v>
      </c>
      <c r="C20" s="182"/>
      <c r="D20" s="2"/>
      <c r="E20" s="2"/>
      <c r="F20" s="2"/>
      <c r="G20" s="2"/>
      <c r="H20" s="2"/>
      <c r="I20" s="2"/>
      <c r="J20" s="2"/>
      <c r="K20" s="2"/>
      <c r="L20" s="2"/>
    </row>
    <row r="21" spans="1:33" hidden="1" x14ac:dyDescent="0.35">
      <c r="A21" s="185" t="s">
        <v>300</v>
      </c>
      <c r="B21" s="187">
        <v>150403.14977892366</v>
      </c>
      <c r="C21" s="186" t="s">
        <v>21</v>
      </c>
      <c r="D21" s="2"/>
      <c r="E21" s="2"/>
      <c r="F21" s="2"/>
      <c r="G21" s="2"/>
      <c r="H21" s="2"/>
      <c r="I21" s="2"/>
      <c r="J21" s="2"/>
      <c r="K21" s="2"/>
      <c r="L21" s="2"/>
    </row>
    <row r="22" spans="1:33" hidden="1" x14ac:dyDescent="0.35">
      <c r="A22" s="183" t="s">
        <v>299</v>
      </c>
      <c r="B22" s="188">
        <v>86344.714031688942</v>
      </c>
      <c r="C22" s="184" t="s">
        <v>21</v>
      </c>
      <c r="D22" s="2"/>
      <c r="E22" s="2"/>
      <c r="F22" s="2" t="s">
        <v>313</v>
      </c>
      <c r="G22" s="168">
        <v>0.01</v>
      </c>
      <c r="H22" s="2"/>
      <c r="I22" s="2"/>
      <c r="J22" s="2"/>
      <c r="K22" s="2"/>
      <c r="L22" s="2"/>
    </row>
    <row r="23" spans="1:33" hidden="1" x14ac:dyDescent="0.35">
      <c r="A23" s="60"/>
      <c r="B23" s="168" t="s">
        <v>455</v>
      </c>
      <c r="C23" s="2">
        <v>0</v>
      </c>
      <c r="D23" s="2">
        <v>1</v>
      </c>
      <c r="E23" s="2">
        <v>2</v>
      </c>
      <c r="F23" s="2">
        <v>3</v>
      </c>
      <c r="G23" s="2">
        <v>4</v>
      </c>
      <c r="H23" s="2">
        <v>5</v>
      </c>
      <c r="I23" s="2">
        <v>6</v>
      </c>
      <c r="J23" s="2">
        <v>7</v>
      </c>
      <c r="K23" s="2">
        <v>8</v>
      </c>
      <c r="L23" s="2">
        <v>9</v>
      </c>
      <c r="M23" s="2">
        <v>10</v>
      </c>
      <c r="N23" s="2">
        <v>11</v>
      </c>
      <c r="O23" s="2">
        <v>12</v>
      </c>
      <c r="P23" s="2">
        <v>13</v>
      </c>
      <c r="Q23" s="2">
        <v>14</v>
      </c>
      <c r="R23" s="2">
        <v>15</v>
      </c>
      <c r="S23" s="2">
        <v>16</v>
      </c>
      <c r="T23" s="2">
        <v>17</v>
      </c>
      <c r="U23" s="2">
        <v>18</v>
      </c>
      <c r="V23" s="2">
        <v>19</v>
      </c>
      <c r="W23" s="2">
        <v>20</v>
      </c>
      <c r="X23" s="2">
        <v>21</v>
      </c>
      <c r="Y23" s="2">
        <v>22</v>
      </c>
      <c r="Z23" s="2">
        <v>23</v>
      </c>
      <c r="AA23" s="2">
        <v>24</v>
      </c>
      <c r="AB23" s="2">
        <v>25</v>
      </c>
      <c r="AC23" s="2">
        <v>26</v>
      </c>
      <c r="AD23" s="2">
        <v>27</v>
      </c>
      <c r="AE23" s="2">
        <v>28</v>
      </c>
      <c r="AF23" s="2">
        <v>29</v>
      </c>
      <c r="AG23" s="2">
        <v>30</v>
      </c>
    </row>
    <row r="24" spans="1:33" hidden="1" x14ac:dyDescent="0.35">
      <c r="A24" s="147" t="s">
        <v>285</v>
      </c>
      <c r="B24" s="161" t="s">
        <v>286</v>
      </c>
      <c r="C24" s="148">
        <v>2022</v>
      </c>
      <c r="D24" s="159">
        <v>2023</v>
      </c>
      <c r="E24" s="159">
        <v>2024</v>
      </c>
      <c r="F24" s="159">
        <v>2025</v>
      </c>
      <c r="G24" s="159">
        <v>2026</v>
      </c>
      <c r="H24" s="148">
        <v>2027</v>
      </c>
      <c r="I24" s="159">
        <v>2028</v>
      </c>
      <c r="J24" s="159">
        <v>2029</v>
      </c>
      <c r="K24" s="159">
        <v>2030</v>
      </c>
      <c r="L24" s="159">
        <v>2031</v>
      </c>
      <c r="M24" s="148">
        <v>2032</v>
      </c>
      <c r="N24" s="159">
        <v>2033</v>
      </c>
      <c r="O24" s="159">
        <v>2034</v>
      </c>
      <c r="P24" s="159">
        <v>2035</v>
      </c>
      <c r="Q24" s="159">
        <v>2036</v>
      </c>
      <c r="R24" s="148">
        <v>2037</v>
      </c>
      <c r="S24" s="159">
        <v>2038</v>
      </c>
      <c r="T24" s="159">
        <v>2039</v>
      </c>
      <c r="U24" s="159">
        <v>2040</v>
      </c>
      <c r="V24" s="159">
        <v>2041</v>
      </c>
      <c r="W24" s="148">
        <v>2042</v>
      </c>
      <c r="X24" s="159">
        <v>2043</v>
      </c>
      <c r="Y24" s="159">
        <v>2044</v>
      </c>
      <c r="Z24" s="159">
        <v>2045</v>
      </c>
      <c r="AA24" s="159">
        <v>2046</v>
      </c>
      <c r="AB24" s="148">
        <v>2047</v>
      </c>
      <c r="AC24" s="159">
        <v>2048</v>
      </c>
      <c r="AD24" s="159">
        <v>2049</v>
      </c>
      <c r="AE24" s="159">
        <v>2050</v>
      </c>
      <c r="AF24" s="159">
        <v>2051</v>
      </c>
      <c r="AG24" s="148">
        <v>2052</v>
      </c>
    </row>
    <row r="25" spans="1:33" hidden="1" x14ac:dyDescent="0.35">
      <c r="A25" s="149" t="s">
        <v>282</v>
      </c>
      <c r="B25" s="150" t="s">
        <v>284</v>
      </c>
      <c r="C25" s="152">
        <v>11428.728876619676</v>
      </c>
      <c r="D25" s="154">
        <v>11582.429700573863</v>
      </c>
      <c r="E25" s="154">
        <v>9481.8632071205466</v>
      </c>
      <c r="F25" s="154">
        <v>9608.427357184677</v>
      </c>
      <c r="G25" s="154">
        <v>9640.54704686078</v>
      </c>
      <c r="H25" s="154">
        <v>9673.7782406993247</v>
      </c>
      <c r="I25" s="154">
        <v>9724.4412871112145</v>
      </c>
      <c r="J25" s="154">
        <v>9582.6629579171313</v>
      </c>
      <c r="K25" s="154">
        <v>9499.2788370674225</v>
      </c>
      <c r="L25" s="154">
        <v>9413.0362602932873</v>
      </c>
      <c r="M25" s="154">
        <v>9159.730412392546</v>
      </c>
      <c r="N25" s="154">
        <v>9215.9461729033246</v>
      </c>
      <c r="O25" s="154">
        <v>9272.1644509936268</v>
      </c>
      <c r="P25" s="154">
        <v>9328.4172721153609</v>
      </c>
      <c r="Q25" s="154">
        <v>9384.6963116885308</v>
      </c>
      <c r="R25" s="154">
        <v>9438.608598075949</v>
      </c>
      <c r="S25" s="154">
        <v>9495.3841608471994</v>
      </c>
      <c r="T25" s="154">
        <v>9551.9476452808649</v>
      </c>
      <c r="U25" s="154">
        <v>9608.2994548410097</v>
      </c>
      <c r="V25" s="154">
        <v>9664.481584360974</v>
      </c>
      <c r="W25" s="154">
        <v>9748.0516183279851</v>
      </c>
      <c r="X25" s="154">
        <v>9806.7722592659848</v>
      </c>
      <c r="Y25" s="154">
        <v>9865.4501189154162</v>
      </c>
      <c r="Z25" s="154">
        <v>9924.0932962747465</v>
      </c>
      <c r="AA25" s="154">
        <v>9982.6155890629088</v>
      </c>
      <c r="AB25" s="154">
        <v>10039.868815760592</v>
      </c>
      <c r="AC25" s="154">
        <v>10119.801953807451</v>
      </c>
      <c r="AD25" s="154">
        <v>10200.14984571559</v>
      </c>
      <c r="AE25" s="154">
        <v>10280.937646228276</v>
      </c>
      <c r="AF25" s="154">
        <v>10363.217308067356</v>
      </c>
      <c r="AG25" s="154">
        <v>10445.399072784629</v>
      </c>
    </row>
    <row r="26" spans="1:33" hidden="1" x14ac:dyDescent="0.35">
      <c r="A26" s="151" t="s">
        <v>283</v>
      </c>
      <c r="B26" s="14" t="s">
        <v>284</v>
      </c>
      <c r="C26" s="153">
        <v>12268.592087756566</v>
      </c>
      <c r="D26" s="156">
        <v>14100.027771948506</v>
      </c>
      <c r="E26" s="156">
        <v>14310.85042353461</v>
      </c>
      <c r="F26" s="156">
        <v>14525.805353939762</v>
      </c>
      <c r="G26" s="156">
        <v>14649.635610624235</v>
      </c>
      <c r="H26" s="156">
        <v>14947.143224868665</v>
      </c>
      <c r="I26" s="156">
        <v>15090.623834982222</v>
      </c>
      <c r="J26" s="156">
        <v>15311.184057239871</v>
      </c>
      <c r="K26" s="156">
        <v>15202.786479345203</v>
      </c>
      <c r="L26" s="156">
        <v>15090.376457920243</v>
      </c>
      <c r="M26" s="156">
        <v>15502.224792369958</v>
      </c>
      <c r="N26" s="156">
        <v>15685.702811020656</v>
      </c>
      <c r="O26" s="156">
        <v>15871.021159202795</v>
      </c>
      <c r="P26" s="156">
        <v>16058.245580114926</v>
      </c>
      <c r="Q26" s="156">
        <v>16247.391726348214</v>
      </c>
      <c r="R26" s="156">
        <v>16442.305650394519</v>
      </c>
      <c r="S26" s="156">
        <v>16580.767778172751</v>
      </c>
      <c r="T26" s="156">
        <v>16719.830122643587</v>
      </c>
      <c r="U26" s="156">
        <v>16859.50399048729</v>
      </c>
      <c r="V26" s="156">
        <v>16999.852765363117</v>
      </c>
      <c r="W26" s="156">
        <v>17226.388608591416</v>
      </c>
      <c r="X26" s="156">
        <v>17374.944624968935</v>
      </c>
      <c r="Y26" s="156">
        <v>17524.42703641922</v>
      </c>
      <c r="Z26" s="156">
        <v>17674.85823573028</v>
      </c>
      <c r="AA26" s="156">
        <v>17826.142944902476</v>
      </c>
      <c r="AB26" s="156">
        <v>17978.311421698865</v>
      </c>
      <c r="AC26" s="156">
        <v>18142.259095576672</v>
      </c>
      <c r="AD26" s="156">
        <v>18307.444734552664</v>
      </c>
      <c r="AE26" s="156">
        <v>18473.907901206887</v>
      </c>
      <c r="AF26" s="156">
        <v>18642.970992490464</v>
      </c>
      <c r="AG26" s="156">
        <v>18814.658597228714</v>
      </c>
    </row>
    <row r="27" spans="1:33" hidden="1" x14ac:dyDescent="0.35">
      <c r="A27" s="151" t="s">
        <v>287</v>
      </c>
      <c r="B27" s="14" t="s">
        <v>21</v>
      </c>
      <c r="C27" s="153">
        <v>207.38633000000002</v>
      </c>
      <c r="D27" s="156">
        <v>63.6</v>
      </c>
      <c r="E27" s="156">
        <v>64</v>
      </c>
      <c r="F27" s="156">
        <v>1882</v>
      </c>
      <c r="G27" s="156">
        <v>1122</v>
      </c>
      <c r="H27" s="156">
        <v>984</v>
      </c>
      <c r="I27" s="156">
        <v>1147</v>
      </c>
      <c r="J27" s="156">
        <v>3</v>
      </c>
      <c r="K27" s="156">
        <v>3</v>
      </c>
      <c r="L27" s="156">
        <v>3</v>
      </c>
      <c r="M27" s="156">
        <v>23</v>
      </c>
      <c r="N27" s="156">
        <v>3</v>
      </c>
      <c r="O27" s="156">
        <v>13</v>
      </c>
      <c r="P27" s="156">
        <v>3</v>
      </c>
      <c r="Q27" s="156">
        <v>3</v>
      </c>
      <c r="R27" s="156">
        <v>23</v>
      </c>
      <c r="S27" s="156">
        <v>3</v>
      </c>
      <c r="T27" s="156">
        <v>13</v>
      </c>
      <c r="U27" s="156">
        <v>3</v>
      </c>
      <c r="V27" s="156">
        <v>3</v>
      </c>
      <c r="W27" s="156">
        <v>23</v>
      </c>
      <c r="X27" s="156">
        <v>3</v>
      </c>
      <c r="Y27" s="156">
        <v>13</v>
      </c>
      <c r="Z27" s="156">
        <v>3</v>
      </c>
      <c r="AA27" s="156">
        <v>3</v>
      </c>
      <c r="AB27" s="156">
        <v>23</v>
      </c>
      <c r="AC27" s="156">
        <v>3</v>
      </c>
      <c r="AD27" s="156">
        <v>13</v>
      </c>
      <c r="AE27" s="156">
        <v>3</v>
      </c>
      <c r="AF27" s="156">
        <v>3</v>
      </c>
      <c r="AG27" s="156">
        <v>23</v>
      </c>
    </row>
    <row r="28" spans="1:33" hidden="1" x14ac:dyDescent="0.35">
      <c r="A28" s="151" t="s">
        <v>288</v>
      </c>
      <c r="B28" s="14" t="s">
        <v>21</v>
      </c>
      <c r="C28" s="153">
        <v>114.2512</v>
      </c>
      <c r="D28" s="156" t="s">
        <v>475</v>
      </c>
      <c r="E28" s="156" t="s">
        <v>475</v>
      </c>
      <c r="F28" s="156" t="s">
        <v>475</v>
      </c>
      <c r="G28" s="156" t="s">
        <v>475</v>
      </c>
      <c r="H28" s="156" t="s">
        <v>475</v>
      </c>
      <c r="I28" s="156">
        <v>106.15201506010001</v>
      </c>
      <c r="J28" s="156">
        <v>10.721353521070098</v>
      </c>
      <c r="K28" s="156">
        <v>10.828567056280802</v>
      </c>
      <c r="L28" s="156">
        <v>10.936852726843611</v>
      </c>
      <c r="M28" s="156">
        <v>11.046221254112048</v>
      </c>
      <c r="N28" s="156">
        <v>11.156683466653165</v>
      </c>
      <c r="O28" s="156">
        <v>11.268250301319698</v>
      </c>
      <c r="P28" s="156">
        <v>11.380932804332895</v>
      </c>
      <c r="Q28" s="156">
        <v>11.494742132376226</v>
      </c>
      <c r="R28" s="156">
        <v>11.609689553699985</v>
      </c>
      <c r="S28" s="156">
        <v>11.725786449236988</v>
      </c>
      <c r="T28" s="156">
        <v>11.843044313729358</v>
      </c>
      <c r="U28" s="156">
        <v>11.961474756866652</v>
      </c>
      <c r="V28" s="156">
        <v>193.29743207096504</v>
      </c>
      <c r="W28" s="156">
        <v>2196.3420719063406</v>
      </c>
      <c r="X28" s="156">
        <v>12.323919403474466</v>
      </c>
      <c r="Y28" s="156">
        <v>12.447158597509214</v>
      </c>
      <c r="Z28" s="156">
        <v>12.571630183484304</v>
      </c>
      <c r="AA28" s="156">
        <v>12.69734648531915</v>
      </c>
      <c r="AB28" s="156">
        <v>12.824319950172342</v>
      </c>
      <c r="AC28" s="156">
        <v>12.952563149674067</v>
      </c>
      <c r="AD28" s="156">
        <v>13.082088781170802</v>
      </c>
      <c r="AE28" s="156">
        <v>13.212909668982512</v>
      </c>
      <c r="AF28" s="156">
        <v>13.345038765672337</v>
      </c>
      <c r="AG28" s="156">
        <v>13.478489153329063</v>
      </c>
    </row>
    <row r="29" spans="1:33" hidden="1" x14ac:dyDescent="0.35">
      <c r="A29" s="151" t="s">
        <v>289</v>
      </c>
      <c r="B29" s="14" t="s">
        <v>21</v>
      </c>
      <c r="C29" s="153">
        <v>249.92449999999999</v>
      </c>
      <c r="D29" s="156">
        <v>644.38</v>
      </c>
      <c r="E29" s="156">
        <v>1561.7731000000001</v>
      </c>
      <c r="F29" s="156">
        <v>5.1515049999999993</v>
      </c>
      <c r="G29" s="156">
        <v>5.2030200500000001</v>
      </c>
      <c r="H29" s="156">
        <v>5.2550502505000001</v>
      </c>
      <c r="I29" s="156">
        <v>5.3076007530050004</v>
      </c>
      <c r="J29" s="156">
        <v>5.3606767605350489</v>
      </c>
      <c r="K29" s="156">
        <v>10.828567056280802</v>
      </c>
      <c r="L29" s="156">
        <v>10.936852726843611</v>
      </c>
      <c r="M29" s="156">
        <v>11.046221254112048</v>
      </c>
      <c r="N29" s="156">
        <v>11.156683466653165</v>
      </c>
      <c r="O29" s="156">
        <v>11.268250301319698</v>
      </c>
      <c r="P29" s="156">
        <v>11.380932804332895</v>
      </c>
      <c r="Q29" s="156">
        <v>11.494742132376226</v>
      </c>
      <c r="R29" s="156">
        <v>11.609689553699985</v>
      </c>
      <c r="S29" s="156">
        <v>11.725786449236988</v>
      </c>
      <c r="T29" s="156">
        <v>11.843044313729358</v>
      </c>
      <c r="U29" s="156">
        <v>11.961474756866652</v>
      </c>
      <c r="V29" s="156">
        <v>12.081089504435315</v>
      </c>
      <c r="W29" s="156">
        <v>12.201900399479671</v>
      </c>
      <c r="X29" s="156">
        <v>12.323919403474466</v>
      </c>
      <c r="Y29" s="156">
        <v>1275.8337562446943</v>
      </c>
      <c r="Z29" s="156">
        <v>12.571630183484304</v>
      </c>
      <c r="AA29" s="156">
        <v>19.046019727978724</v>
      </c>
      <c r="AB29" s="156">
        <v>19.236479925258514</v>
      </c>
      <c r="AC29" s="156">
        <v>19.428844724511098</v>
      </c>
      <c r="AD29" s="156">
        <v>19.623133171756201</v>
      </c>
      <c r="AE29" s="156">
        <v>19.819364503473768</v>
      </c>
      <c r="AF29" s="156">
        <v>20.017558148508506</v>
      </c>
      <c r="AG29" s="156">
        <v>20.217733729993594</v>
      </c>
    </row>
    <row r="30" spans="1:33" hidden="1" x14ac:dyDescent="0.35">
      <c r="A30" s="151" t="s">
        <v>290</v>
      </c>
      <c r="B30" s="14" t="s">
        <v>21</v>
      </c>
      <c r="C30" s="153">
        <v>10.201000000000001</v>
      </c>
      <c r="D30" s="156" t="s">
        <v>475</v>
      </c>
      <c r="E30" s="156" t="s">
        <v>475</v>
      </c>
      <c r="F30" s="156">
        <v>82.424079999999989</v>
      </c>
      <c r="G30" s="156">
        <v>72.842280700000003</v>
      </c>
      <c r="H30" s="156" t="s">
        <v>475</v>
      </c>
      <c r="I30" s="156" t="s">
        <v>475</v>
      </c>
      <c r="J30" s="156" t="s">
        <v>475</v>
      </c>
      <c r="K30" s="156" t="s">
        <v>475</v>
      </c>
      <c r="L30" s="156" t="s">
        <v>475</v>
      </c>
      <c r="M30" s="156" t="s">
        <v>475</v>
      </c>
      <c r="N30" s="156" t="s">
        <v>475</v>
      </c>
      <c r="O30" s="156" t="s">
        <v>475</v>
      </c>
      <c r="P30" s="156" t="s">
        <v>475</v>
      </c>
      <c r="Q30" s="156">
        <v>103.45267919138603</v>
      </c>
      <c r="R30" s="156" t="s">
        <v>475</v>
      </c>
      <c r="S30" s="156" t="s">
        <v>475</v>
      </c>
      <c r="T30" s="156" t="s">
        <v>475</v>
      </c>
      <c r="U30" s="156" t="s">
        <v>475</v>
      </c>
      <c r="V30" s="156" t="s">
        <v>475</v>
      </c>
      <c r="W30" s="156" t="s">
        <v>475</v>
      </c>
      <c r="X30" s="156" t="s">
        <v>475</v>
      </c>
      <c r="Y30" s="156" t="s">
        <v>475</v>
      </c>
      <c r="Z30" s="156" t="s">
        <v>475</v>
      </c>
      <c r="AA30" s="156" t="s">
        <v>475</v>
      </c>
      <c r="AB30" s="156" t="s">
        <v>475</v>
      </c>
      <c r="AC30" s="156" t="s">
        <v>475</v>
      </c>
      <c r="AD30" s="156" t="s">
        <v>475</v>
      </c>
      <c r="AE30" s="156" t="s">
        <v>475</v>
      </c>
      <c r="AF30" s="156" t="s">
        <v>475</v>
      </c>
      <c r="AG30" s="156" t="s">
        <v>475</v>
      </c>
    </row>
    <row r="31" spans="1:33" hidden="1" x14ac:dyDescent="0.35">
      <c r="A31" s="151" t="s">
        <v>291</v>
      </c>
      <c r="B31" s="14" t="s">
        <v>21</v>
      </c>
      <c r="C31" s="153">
        <v>10.201000000000001</v>
      </c>
      <c r="D31" s="156" t="s">
        <v>475</v>
      </c>
      <c r="E31" s="156" t="s">
        <v>475</v>
      </c>
      <c r="F31" s="156" t="s">
        <v>475</v>
      </c>
      <c r="G31" s="156" t="s">
        <v>475</v>
      </c>
      <c r="H31" s="156" t="s">
        <v>475</v>
      </c>
      <c r="I31" s="156" t="s">
        <v>475</v>
      </c>
      <c r="J31" s="156" t="s">
        <v>475</v>
      </c>
      <c r="K31" s="156" t="s">
        <v>475</v>
      </c>
      <c r="L31" s="156" t="s">
        <v>475</v>
      </c>
      <c r="M31" s="156" t="s">
        <v>475</v>
      </c>
      <c r="N31" s="156" t="s">
        <v>475</v>
      </c>
      <c r="O31" s="156" t="s">
        <v>475</v>
      </c>
      <c r="P31" s="156" t="s">
        <v>475</v>
      </c>
      <c r="Q31" s="156" t="s">
        <v>475</v>
      </c>
      <c r="R31" s="156" t="s">
        <v>475</v>
      </c>
      <c r="S31" s="156" t="s">
        <v>475</v>
      </c>
      <c r="T31" s="156" t="s">
        <v>475</v>
      </c>
      <c r="U31" s="156" t="s">
        <v>475</v>
      </c>
      <c r="V31" s="156" t="s">
        <v>475</v>
      </c>
      <c r="W31" s="156" t="s">
        <v>475</v>
      </c>
      <c r="X31" s="156" t="s">
        <v>475</v>
      </c>
      <c r="Y31" s="156" t="s">
        <v>475</v>
      </c>
      <c r="Z31" s="156" t="s">
        <v>475</v>
      </c>
      <c r="AA31" s="156" t="s">
        <v>475</v>
      </c>
      <c r="AB31" s="156" t="s">
        <v>475</v>
      </c>
      <c r="AC31" s="156" t="s">
        <v>475</v>
      </c>
      <c r="AD31" s="156" t="s">
        <v>475</v>
      </c>
      <c r="AE31" s="156" t="s">
        <v>475</v>
      </c>
      <c r="AF31" s="156" t="s">
        <v>475</v>
      </c>
      <c r="AG31" s="156" t="s">
        <v>475</v>
      </c>
    </row>
    <row r="32" spans="1:33" hidden="1" x14ac:dyDescent="0.35">
      <c r="A32" s="151" t="s">
        <v>297</v>
      </c>
      <c r="B32" s="14" t="s">
        <v>21</v>
      </c>
      <c r="C32" s="153" t="s">
        <v>475</v>
      </c>
      <c r="D32" s="156" t="s">
        <v>475</v>
      </c>
      <c r="E32" s="156" t="s">
        <v>475</v>
      </c>
      <c r="F32" s="156" t="s">
        <v>475</v>
      </c>
      <c r="G32" s="156" t="s">
        <v>475</v>
      </c>
      <c r="H32" s="156" t="s">
        <v>475</v>
      </c>
      <c r="I32" s="156" t="s">
        <v>475</v>
      </c>
      <c r="J32" s="156" t="s">
        <v>475</v>
      </c>
      <c r="K32" s="156" t="s">
        <v>475</v>
      </c>
      <c r="L32" s="156" t="s">
        <v>475</v>
      </c>
      <c r="M32" s="156" t="s">
        <v>475</v>
      </c>
      <c r="N32" s="156" t="s">
        <v>475</v>
      </c>
      <c r="O32" s="156" t="s">
        <v>475</v>
      </c>
      <c r="P32" s="156" t="s">
        <v>475</v>
      </c>
      <c r="Q32" s="156" t="s">
        <v>475</v>
      </c>
      <c r="R32" s="156" t="s">
        <v>475</v>
      </c>
      <c r="S32" s="156" t="s">
        <v>475</v>
      </c>
      <c r="T32" s="156" t="s">
        <v>475</v>
      </c>
      <c r="U32" s="156" t="s">
        <v>475</v>
      </c>
      <c r="V32" s="156" t="s">
        <v>475</v>
      </c>
      <c r="W32" s="156" t="s">
        <v>475</v>
      </c>
      <c r="X32" s="156" t="s">
        <v>475</v>
      </c>
      <c r="Y32" s="156" t="s">
        <v>475</v>
      </c>
      <c r="Z32" s="156" t="s">
        <v>475</v>
      </c>
      <c r="AA32" s="156" t="s">
        <v>475</v>
      </c>
      <c r="AB32" s="156" t="s">
        <v>475</v>
      </c>
      <c r="AC32" s="156" t="s">
        <v>475</v>
      </c>
      <c r="AD32" s="156" t="s">
        <v>475</v>
      </c>
      <c r="AE32" s="156" t="s">
        <v>475</v>
      </c>
      <c r="AF32" s="156" t="s">
        <v>475</v>
      </c>
      <c r="AG32" s="156" t="s">
        <v>475</v>
      </c>
    </row>
    <row r="33" spans="1:33" hidden="1" x14ac:dyDescent="0.35">
      <c r="A33" s="151" t="s">
        <v>292</v>
      </c>
      <c r="B33" s="14" t="s">
        <v>21</v>
      </c>
      <c r="C33" s="153">
        <v>628.38160000000005</v>
      </c>
      <c r="D33" s="156">
        <v>482.78000000000003</v>
      </c>
      <c r="E33" s="156">
        <v>801.79859999999996</v>
      </c>
      <c r="F33" s="156">
        <v>1175.573441</v>
      </c>
      <c r="G33" s="156">
        <v>812.71173181000006</v>
      </c>
      <c r="H33" s="156">
        <v>364.70048738469995</v>
      </c>
      <c r="I33" s="156">
        <v>75.36793069267101</v>
      </c>
      <c r="J33" s="156">
        <v>76.121609999597695</v>
      </c>
      <c r="K33" s="156">
        <v>108.28567056280802</v>
      </c>
      <c r="L33" s="156">
        <v>109.36852726843611</v>
      </c>
      <c r="M33" s="156">
        <v>110.46221254112048</v>
      </c>
      <c r="N33" s="156">
        <v>111.56683466653166</v>
      </c>
      <c r="O33" s="156">
        <v>112.68250301319698</v>
      </c>
      <c r="P33" s="156">
        <v>113.80932804332895</v>
      </c>
      <c r="Q33" s="156">
        <v>114.94742132376226</v>
      </c>
      <c r="R33" s="156">
        <v>116.09689553699984</v>
      </c>
      <c r="S33" s="156">
        <v>117.25786449236988</v>
      </c>
      <c r="T33" s="156">
        <v>118.43044313729358</v>
      </c>
      <c r="U33" s="156">
        <v>119.61474756866653</v>
      </c>
      <c r="V33" s="156">
        <v>120.81089504435316</v>
      </c>
      <c r="W33" s="156">
        <v>122.01900399479671</v>
      </c>
      <c r="X33" s="156">
        <v>123.23919403474466</v>
      </c>
      <c r="Y33" s="156">
        <v>124.47158597509214</v>
      </c>
      <c r="Z33" s="156">
        <v>125.71630183484304</v>
      </c>
      <c r="AA33" s="156">
        <v>126.9734648531915</v>
      </c>
      <c r="AB33" s="156">
        <v>128.24319950172344</v>
      </c>
      <c r="AC33" s="156">
        <v>129.52563149674066</v>
      </c>
      <c r="AD33" s="156">
        <v>130.82088781170802</v>
      </c>
      <c r="AE33" s="156">
        <v>132.1290966898251</v>
      </c>
      <c r="AF33" s="156">
        <v>133.45038765672336</v>
      </c>
      <c r="AG33" s="156">
        <v>134.78489153329062</v>
      </c>
    </row>
    <row r="34" spans="1:33" hidden="1" x14ac:dyDescent="0.35">
      <c r="A34" s="151" t="s">
        <v>301</v>
      </c>
      <c r="B34" s="14" t="s">
        <v>21</v>
      </c>
      <c r="C34" s="153">
        <v>40.804000000000002</v>
      </c>
      <c r="D34" s="156">
        <v>5.05</v>
      </c>
      <c r="E34" s="156">
        <v>204.02</v>
      </c>
      <c r="F34" s="156">
        <v>5.1515049999999993</v>
      </c>
      <c r="G34" s="156">
        <v>5.2030200500000001</v>
      </c>
      <c r="H34" s="156">
        <v>5.2550502505000001</v>
      </c>
      <c r="I34" s="156">
        <v>323.76364593330504</v>
      </c>
      <c r="J34" s="156">
        <v>5.3606767605350489</v>
      </c>
      <c r="K34" s="156">
        <v>5.4142835281404009</v>
      </c>
      <c r="L34" s="156">
        <v>5.4684263634218055</v>
      </c>
      <c r="M34" s="156">
        <v>5.523110627056024</v>
      </c>
      <c r="N34" s="156">
        <v>5.5783417333265826</v>
      </c>
      <c r="O34" s="156">
        <v>11.268250301319698</v>
      </c>
      <c r="P34" s="156">
        <v>11.380932804332895</v>
      </c>
      <c r="Q34" s="156">
        <v>11.494742132376226</v>
      </c>
      <c r="R34" s="156">
        <v>11.609689553699985</v>
      </c>
      <c r="S34" s="156">
        <v>11.725786449236988</v>
      </c>
      <c r="T34" s="156">
        <v>11.843044313729358</v>
      </c>
      <c r="U34" s="156">
        <v>11.961474756866652</v>
      </c>
      <c r="V34" s="156">
        <v>12.081089504435315</v>
      </c>
      <c r="W34" s="156">
        <v>268.44180878855275</v>
      </c>
      <c r="X34" s="156">
        <v>12.323919403474466</v>
      </c>
      <c r="Y34" s="156">
        <v>248.94317195018428</v>
      </c>
      <c r="Z34" s="156">
        <v>12.571630183484304</v>
      </c>
      <c r="AA34" s="156">
        <v>12.69734648531915</v>
      </c>
      <c r="AB34" s="156">
        <v>12.824319950172342</v>
      </c>
      <c r="AC34" s="156">
        <v>401.52945763989601</v>
      </c>
      <c r="AD34" s="156">
        <v>13.082088781170802</v>
      </c>
      <c r="AE34" s="156">
        <v>13.212909668982512</v>
      </c>
      <c r="AF34" s="156">
        <v>13.345038765672337</v>
      </c>
      <c r="AG34" s="156">
        <v>13.478489153329063</v>
      </c>
    </row>
    <row r="35" spans="1:33" hidden="1" x14ac:dyDescent="0.35">
      <c r="A35" s="151" t="s">
        <v>302</v>
      </c>
      <c r="B35" s="14" t="s">
        <v>21</v>
      </c>
      <c r="C35" s="153">
        <v>20.402000000000001</v>
      </c>
      <c r="D35" s="156">
        <v>71.13430000000001</v>
      </c>
      <c r="E35" s="156">
        <v>94.287843000000009</v>
      </c>
      <c r="F35" s="156">
        <v>214.335577632</v>
      </c>
      <c r="G35" s="156">
        <v>98.838650077820006</v>
      </c>
      <c r="H35" s="156">
        <v>101.10716681961999</v>
      </c>
      <c r="I35" s="156">
        <v>78.391140081582662</v>
      </c>
      <c r="J35" s="156">
        <v>35.50760821963128</v>
      </c>
      <c r="K35" s="156">
        <v>35.862684301827599</v>
      </c>
      <c r="L35" s="156">
        <v>36.221311144845878</v>
      </c>
      <c r="M35" s="156">
        <v>36.583524256294339</v>
      </c>
      <c r="N35" s="156">
        <v>36.949359498857277</v>
      </c>
      <c r="O35" s="156">
        <v>37.318853093845853</v>
      </c>
      <c r="P35" s="156">
        <v>37.692041624784309</v>
      </c>
      <c r="Q35" s="156">
        <v>38.068962041032158</v>
      </c>
      <c r="R35" s="156">
        <v>38.449651661442466</v>
      </c>
      <c r="S35" s="156">
        <v>38.834148178056907</v>
      </c>
      <c r="T35" s="156">
        <v>39.222489659837478</v>
      </c>
      <c r="U35" s="156">
        <v>39.61471455643585</v>
      </c>
      <c r="V35" s="156">
        <v>40.010861702000206</v>
      </c>
      <c r="W35" s="156">
        <v>40.410970319020208</v>
      </c>
      <c r="X35" s="156">
        <v>40.81508002221041</v>
      </c>
      <c r="Y35" s="156">
        <v>41.223230822432519</v>
      </c>
      <c r="Z35" s="156">
        <v>41.635463130656838</v>
      </c>
      <c r="AA35" s="156">
        <v>42.05181776196342</v>
      </c>
      <c r="AB35" s="156">
        <v>42.472335939583054</v>
      </c>
      <c r="AC35" s="156">
        <v>42.897059298978888</v>
      </c>
      <c r="AD35" s="156">
        <v>43.326029891968659</v>
      </c>
      <c r="AE35" s="156">
        <v>43.75929019088835</v>
      </c>
      <c r="AF35" s="156">
        <v>44.196883092797236</v>
      </c>
      <c r="AG35" s="156">
        <v>44.63885192372522</v>
      </c>
    </row>
    <row r="36" spans="1:33" hidden="1" x14ac:dyDescent="0.35">
      <c r="A36" s="151" t="s">
        <v>312</v>
      </c>
      <c r="B36" s="14" t="s">
        <v>21</v>
      </c>
      <c r="C36" s="153">
        <v>144.40478981393889</v>
      </c>
      <c r="D36" s="156">
        <v>293.88071908985091</v>
      </c>
      <c r="E36" s="156">
        <v>293.88071908985154</v>
      </c>
      <c r="F36" s="156">
        <v>302.78559875899185</v>
      </c>
      <c r="G36" s="156">
        <v>305.81345474658241</v>
      </c>
      <c r="H36" s="156">
        <v>376.72055164930629</v>
      </c>
      <c r="I36" s="156">
        <v>456.95593999220949</v>
      </c>
      <c r="J36" s="156">
        <v>461.52549939213145</v>
      </c>
      <c r="K36" s="156">
        <v>466.14075438605289</v>
      </c>
      <c r="L36" s="156">
        <v>470.80216192991281</v>
      </c>
      <c r="M36" s="156">
        <v>475.51018354921263</v>
      </c>
      <c r="N36" s="156">
        <v>281.69406161987445</v>
      </c>
      <c r="O36" s="156">
        <v>284.51100223607318</v>
      </c>
      <c r="P36" s="156">
        <v>287.35611225843394</v>
      </c>
      <c r="Q36" s="156">
        <v>290.2296733810183</v>
      </c>
      <c r="R36" s="156">
        <v>322.60960935610422</v>
      </c>
      <c r="S36" s="156">
        <v>262.08881393545539</v>
      </c>
      <c r="T36" s="156">
        <v>264.70970207480997</v>
      </c>
      <c r="U36" s="156">
        <v>267.35679909555807</v>
      </c>
      <c r="V36" s="156">
        <v>270.03036708651359</v>
      </c>
      <c r="W36" s="156">
        <v>272.73067075737725</v>
      </c>
      <c r="X36" s="156">
        <v>229.54831455412682</v>
      </c>
      <c r="Y36" s="156">
        <v>231.84379769966816</v>
      </c>
      <c r="Z36" s="156">
        <v>234.16223567666481</v>
      </c>
      <c r="AA36" s="156">
        <v>236.5038580334315</v>
      </c>
      <c r="AB36" s="156">
        <v>238.86889661376586</v>
      </c>
      <c r="AC36" s="156">
        <v>58.974076475087216</v>
      </c>
      <c r="AD36" s="156">
        <v>59.563817239838066</v>
      </c>
      <c r="AE36" s="156">
        <v>60.159455412236454</v>
      </c>
      <c r="AF36" s="156">
        <v>60.761049966358819</v>
      </c>
      <c r="AG36" s="156">
        <v>72.526598732574556</v>
      </c>
    </row>
    <row r="37" spans="1:33" hidden="1" x14ac:dyDescent="0.35">
      <c r="A37" s="151" t="s">
        <v>293</v>
      </c>
      <c r="B37" s="14" t="s">
        <v>21</v>
      </c>
      <c r="C37" s="153">
        <v>469</v>
      </c>
      <c r="D37" s="156">
        <v>601</v>
      </c>
      <c r="E37" s="156">
        <v>325</v>
      </c>
      <c r="F37" s="156">
        <v>334.84782499999994</v>
      </c>
      <c r="G37" s="156">
        <v>338.19630325000003</v>
      </c>
      <c r="H37" s="156">
        <v>341.57826628249995</v>
      </c>
      <c r="I37" s="156">
        <v>344.99404894532506</v>
      </c>
      <c r="J37" s="156">
        <v>348.44398943477819</v>
      </c>
      <c r="K37" s="156">
        <v>351.92842932912606</v>
      </c>
      <c r="L37" s="156">
        <v>355.44771362241738</v>
      </c>
      <c r="M37" s="156">
        <v>359.00219075864152</v>
      </c>
      <c r="N37" s="156">
        <v>362.59221266622791</v>
      </c>
      <c r="O37" s="156">
        <v>366.21813479289017</v>
      </c>
      <c r="P37" s="156">
        <v>369.8803161408191</v>
      </c>
      <c r="Q37" s="156">
        <v>373.57911930222735</v>
      </c>
      <c r="R37" s="156">
        <v>377.31491049524948</v>
      </c>
      <c r="S37" s="156">
        <v>381.08805960020209</v>
      </c>
      <c r="T37" s="156">
        <v>384.89894019620414</v>
      </c>
      <c r="U37" s="156">
        <v>388.74792959816619</v>
      </c>
      <c r="V37" s="156">
        <v>392.63540889414776</v>
      </c>
      <c r="W37" s="156">
        <v>396.5617629830893</v>
      </c>
      <c r="X37" s="156">
        <v>400.52738061292013</v>
      </c>
      <c r="Y37" s="156">
        <v>404.53265441904944</v>
      </c>
      <c r="Z37" s="156">
        <v>408.5779809632399</v>
      </c>
      <c r="AA37" s="156">
        <v>412.66376077287237</v>
      </c>
      <c r="AB37" s="156">
        <v>416.79039838060112</v>
      </c>
      <c r="AC37" s="156">
        <v>420.95830236440713</v>
      </c>
      <c r="AD37" s="156">
        <v>425.16788538805105</v>
      </c>
      <c r="AE37" s="156">
        <v>429.4195642419316</v>
      </c>
      <c r="AF37" s="156">
        <v>433.71375988435096</v>
      </c>
      <c r="AG37" s="156">
        <v>438.05089748319455</v>
      </c>
    </row>
    <row r="38" spans="1:33" hidden="1" x14ac:dyDescent="0.35">
      <c r="A38" s="151" t="s">
        <v>294</v>
      </c>
      <c r="B38" s="14" t="s">
        <v>21</v>
      </c>
      <c r="C38" s="153">
        <v>208.226</v>
      </c>
      <c r="D38" s="156">
        <v>206.446</v>
      </c>
      <c r="E38" s="156">
        <v>195</v>
      </c>
      <c r="F38" s="156">
        <v>206.06019999999998</v>
      </c>
      <c r="G38" s="156">
        <v>218.52684210000001</v>
      </c>
      <c r="H38" s="156">
        <v>220.71211052099997</v>
      </c>
      <c r="I38" s="156">
        <v>222.91923162621003</v>
      </c>
      <c r="J38" s="156">
        <v>225.14842394247208</v>
      </c>
      <c r="K38" s="156">
        <v>227.39990818189685</v>
      </c>
      <c r="L38" s="156">
        <v>229.67390726371582</v>
      </c>
      <c r="M38" s="156">
        <v>231.97064633635298</v>
      </c>
      <c r="N38" s="156">
        <v>234.29035279971649</v>
      </c>
      <c r="O38" s="156">
        <v>236.63325632771364</v>
      </c>
      <c r="P38" s="156">
        <v>238.99958889099079</v>
      </c>
      <c r="Q38" s="156">
        <v>241.38958477990073</v>
      </c>
      <c r="R38" s="156">
        <v>243.80348062769968</v>
      </c>
      <c r="S38" s="156">
        <v>246.24151543397676</v>
      </c>
      <c r="T38" s="156">
        <v>248.70393058831652</v>
      </c>
      <c r="U38" s="156">
        <v>251.1909698941997</v>
      </c>
      <c r="V38" s="156">
        <v>253.70287959314163</v>
      </c>
      <c r="W38" s="156">
        <v>256.23990838907309</v>
      </c>
      <c r="X38" s="156">
        <v>258.80230747296378</v>
      </c>
      <c r="Y38" s="156">
        <v>261.39033054769351</v>
      </c>
      <c r="Z38" s="156">
        <v>264.00423385317038</v>
      </c>
      <c r="AA38" s="156">
        <v>266.64427619170215</v>
      </c>
      <c r="AB38" s="156">
        <v>269.31071895361919</v>
      </c>
      <c r="AC38" s="156">
        <v>272.00382614315538</v>
      </c>
      <c r="AD38" s="156">
        <v>274.72386440458683</v>
      </c>
      <c r="AE38" s="156">
        <v>277.47110304863276</v>
      </c>
      <c r="AF38" s="156">
        <v>280.2458140791191</v>
      </c>
      <c r="AG38" s="156">
        <v>283.0482722199103</v>
      </c>
    </row>
    <row r="39" spans="1:33" hidden="1" x14ac:dyDescent="0.35">
      <c r="A39" s="164" t="s">
        <v>295</v>
      </c>
      <c r="B39" s="165" t="s">
        <v>21</v>
      </c>
      <c r="C39" s="169">
        <v>-1263.3192086770487</v>
      </c>
      <c r="D39" s="169">
        <v>149.32705228479244</v>
      </c>
      <c r="E39" s="169">
        <v>1289.226954324211</v>
      </c>
      <c r="F39" s="169">
        <v>709.04826436409166</v>
      </c>
      <c r="G39" s="169">
        <v>2029.7532609790524</v>
      </c>
      <c r="H39" s="169">
        <v>2874.0363010112123</v>
      </c>
      <c r="I39" s="169">
        <v>2605.3309947865964</v>
      </c>
      <c r="J39" s="169">
        <v>4557.331261291989</v>
      </c>
      <c r="K39" s="169">
        <v>4483.8187778753691</v>
      </c>
      <c r="L39" s="169">
        <v>4445.4844445805193</v>
      </c>
      <c r="M39" s="169">
        <v>5078.3500694005106</v>
      </c>
      <c r="N39" s="169">
        <v>5411.7721081994896</v>
      </c>
      <c r="O39" s="169">
        <v>5514.6882078414874</v>
      </c>
      <c r="P39" s="169">
        <v>5644.948122628206</v>
      </c>
      <c r="Q39" s="169">
        <v>5663.543748243228</v>
      </c>
      <c r="R39" s="169">
        <v>5847.5934359799776</v>
      </c>
      <c r="S39" s="169">
        <v>6001.6958563377793</v>
      </c>
      <c r="T39" s="169">
        <v>6063.3878387650711</v>
      </c>
      <c r="U39" s="169">
        <v>6145.7949506626537</v>
      </c>
      <c r="V39" s="169">
        <v>6037.7211576021491</v>
      </c>
      <c r="W39" s="169">
        <v>3890.3888927257012</v>
      </c>
      <c r="X39" s="169">
        <v>6475.2683307955613</v>
      </c>
      <c r="Y39" s="169">
        <v>5045.2912312474782</v>
      </c>
      <c r="Z39" s="169">
        <v>6635.9538334465051</v>
      </c>
      <c r="AA39" s="169">
        <v>6711.2494655277878</v>
      </c>
      <c r="AB39" s="169">
        <v>6774.8719367233789</v>
      </c>
      <c r="AC39" s="169">
        <v>6661.1873804767711</v>
      </c>
      <c r="AD39" s="169">
        <v>7114.9050933668241</v>
      </c>
      <c r="AE39" s="169">
        <v>7200.7865615536593</v>
      </c>
      <c r="AF39" s="169">
        <v>7277.678154063904</v>
      </c>
      <c r="AG39" s="169">
        <v>7326.0353005147408</v>
      </c>
    </row>
    <row r="40" spans="1:33" hidden="1" x14ac:dyDescent="0.35">
      <c r="A40" s="166" t="s">
        <v>296</v>
      </c>
      <c r="B40" s="167" t="s">
        <v>21</v>
      </c>
      <c r="C40" s="174">
        <v>-1263.3192086770487</v>
      </c>
      <c r="D40" s="175">
        <v>-1113.9921563922562</v>
      </c>
      <c r="E40" s="175">
        <v>175.23479793195474</v>
      </c>
      <c r="F40" s="175">
        <v>884.28306229604641</v>
      </c>
      <c r="G40" s="175">
        <v>2914.0363232750988</v>
      </c>
      <c r="H40" s="175">
        <v>5788.0726242863111</v>
      </c>
      <c r="I40" s="175">
        <v>8393.4036190729075</v>
      </c>
      <c r="J40" s="175">
        <v>12950.734880364897</v>
      </c>
      <c r="K40" s="175">
        <v>17434.553658240264</v>
      </c>
      <c r="L40" s="175">
        <v>21880.038102820785</v>
      </c>
      <c r="M40" s="175">
        <v>26958.388172221297</v>
      </c>
      <c r="N40" s="175">
        <v>32370.160280420787</v>
      </c>
      <c r="O40" s="175">
        <v>37884.848488262272</v>
      </c>
      <c r="P40" s="175">
        <v>43529.79661089048</v>
      </c>
      <c r="Q40" s="175">
        <v>49193.340359133712</v>
      </c>
      <c r="R40" s="175">
        <v>55040.933795113691</v>
      </c>
      <c r="S40" s="175">
        <v>61042.629651451469</v>
      </c>
      <c r="T40" s="175">
        <v>67106.017490216545</v>
      </c>
      <c r="U40" s="175">
        <v>73251.812440879206</v>
      </c>
      <c r="V40" s="175">
        <v>79289.533598481357</v>
      </c>
      <c r="W40" s="175">
        <v>83179.922491207064</v>
      </c>
      <c r="X40" s="175">
        <v>89655.190822002623</v>
      </c>
      <c r="Y40" s="175">
        <v>94700.482053250103</v>
      </c>
      <c r="Z40" s="175">
        <v>101336.43588669661</v>
      </c>
      <c r="AA40" s="175">
        <v>108047.68535222439</v>
      </c>
      <c r="AB40" s="175">
        <v>114822.55728894778</v>
      </c>
      <c r="AC40" s="175">
        <v>121483.74466942454</v>
      </c>
      <c r="AD40" s="175">
        <v>128598.64976279136</v>
      </c>
      <c r="AE40" s="175">
        <v>135799.43632434504</v>
      </c>
      <c r="AF40" s="175">
        <v>143077.11447840894</v>
      </c>
      <c r="AG40" s="175">
        <v>150403.14977892369</v>
      </c>
    </row>
    <row r="41" spans="1:33" hidden="1" x14ac:dyDescent="0.35"/>
    <row r="42" spans="1:33" x14ac:dyDescent="0.35">
      <c r="A42" s="279" t="s">
        <v>450</v>
      </c>
    </row>
    <row r="43" spans="1:33" x14ac:dyDescent="0.35">
      <c r="A43" s="216" t="s">
        <v>453</v>
      </c>
      <c r="B43" s="131"/>
      <c r="C43" s="2"/>
      <c r="D43" s="131"/>
      <c r="E43" s="2"/>
      <c r="F43" s="2"/>
      <c r="G43" s="2"/>
      <c r="H43" s="131"/>
      <c r="I43" s="2"/>
      <c r="J43" s="2"/>
      <c r="K43" s="2"/>
      <c r="L43" s="131"/>
      <c r="M43" s="2"/>
      <c r="N43" s="2"/>
      <c r="O43" s="2"/>
      <c r="P43" s="131"/>
      <c r="Q43" s="2"/>
      <c r="R43" s="2"/>
      <c r="S43" s="2"/>
      <c r="T43" s="131"/>
      <c r="U43" s="2"/>
      <c r="V43" s="2"/>
      <c r="W43" s="2"/>
      <c r="X43" s="131"/>
      <c r="Y43" s="2"/>
      <c r="Z43" s="2"/>
      <c r="AA43" s="2"/>
      <c r="AB43" s="131"/>
      <c r="AC43" s="2"/>
      <c r="AD43" s="2"/>
      <c r="AE43" s="2"/>
      <c r="AF43" s="131"/>
      <c r="AG43" s="2"/>
    </row>
    <row r="44" spans="1:33" x14ac:dyDescent="0.35">
      <c r="A44" s="147" t="s">
        <v>285</v>
      </c>
      <c r="B44" s="161" t="s">
        <v>286</v>
      </c>
      <c r="C44" s="148">
        <v>2022</v>
      </c>
      <c r="D44" s="159">
        <v>2023</v>
      </c>
      <c r="E44" s="159">
        <v>2024</v>
      </c>
      <c r="F44" s="159">
        <v>2025</v>
      </c>
      <c r="G44" s="159">
        <v>2026</v>
      </c>
      <c r="H44" s="148">
        <v>2027</v>
      </c>
      <c r="I44" s="159">
        <v>2028</v>
      </c>
      <c r="J44" s="159">
        <v>2029</v>
      </c>
      <c r="K44" s="159">
        <v>2030</v>
      </c>
      <c r="L44" s="159">
        <v>2031</v>
      </c>
      <c r="M44" s="148">
        <v>2032</v>
      </c>
      <c r="N44" s="159">
        <v>2033</v>
      </c>
      <c r="O44" s="159">
        <v>2034</v>
      </c>
      <c r="P44" s="159">
        <v>2035</v>
      </c>
      <c r="Q44" s="159">
        <v>2036</v>
      </c>
      <c r="R44" s="148">
        <v>2037</v>
      </c>
      <c r="S44" s="159">
        <v>2038</v>
      </c>
      <c r="T44" s="159">
        <v>2039</v>
      </c>
      <c r="U44" s="159">
        <v>2040</v>
      </c>
      <c r="V44" s="159">
        <v>2041</v>
      </c>
      <c r="W44" s="148">
        <v>2042</v>
      </c>
      <c r="X44" s="159">
        <v>2043</v>
      </c>
      <c r="Y44" s="159">
        <v>2044</v>
      </c>
      <c r="Z44" s="159">
        <v>2045</v>
      </c>
      <c r="AA44" s="159">
        <v>2046</v>
      </c>
      <c r="AB44" s="148">
        <v>2047</v>
      </c>
      <c r="AC44" s="159">
        <v>2048</v>
      </c>
      <c r="AD44" s="159">
        <v>2049</v>
      </c>
      <c r="AE44" s="159">
        <v>2050</v>
      </c>
      <c r="AF44" s="159">
        <v>2051</v>
      </c>
      <c r="AG44" s="148">
        <v>2052</v>
      </c>
    </row>
    <row r="45" spans="1:33" x14ac:dyDescent="0.35">
      <c r="A45" s="149" t="s">
        <v>287</v>
      </c>
      <c r="B45" s="150" t="s">
        <v>21</v>
      </c>
      <c r="C45" s="152">
        <v>207.38633000000002</v>
      </c>
      <c r="D45" s="152">
        <v>63.6</v>
      </c>
      <c r="E45" s="152">
        <v>64</v>
      </c>
      <c r="F45" s="152">
        <v>1882</v>
      </c>
      <c r="G45" s="152">
        <v>1122</v>
      </c>
      <c r="H45" s="152">
        <v>984</v>
      </c>
      <c r="I45" s="152">
        <v>1147</v>
      </c>
      <c r="J45" s="152">
        <v>3</v>
      </c>
      <c r="K45" s="152">
        <v>3</v>
      </c>
      <c r="L45" s="152">
        <v>3</v>
      </c>
      <c r="M45" s="152">
        <v>23</v>
      </c>
      <c r="N45" s="152">
        <v>3</v>
      </c>
      <c r="O45" s="152">
        <v>13</v>
      </c>
      <c r="P45" s="152">
        <v>3</v>
      </c>
      <c r="Q45" s="152">
        <v>3</v>
      </c>
      <c r="R45" s="152">
        <v>23</v>
      </c>
      <c r="S45" s="152">
        <v>3</v>
      </c>
      <c r="T45" s="152">
        <v>13</v>
      </c>
      <c r="U45" s="152">
        <v>3</v>
      </c>
      <c r="V45" s="152">
        <v>3</v>
      </c>
      <c r="W45" s="152">
        <v>23</v>
      </c>
      <c r="X45" s="152">
        <v>3</v>
      </c>
      <c r="Y45" s="152">
        <v>13</v>
      </c>
      <c r="Z45" s="152">
        <v>3</v>
      </c>
      <c r="AA45" s="152">
        <v>3</v>
      </c>
      <c r="AB45" s="152">
        <v>23</v>
      </c>
      <c r="AC45" s="152">
        <v>3</v>
      </c>
      <c r="AD45" s="152">
        <v>13</v>
      </c>
      <c r="AE45" s="152">
        <v>3</v>
      </c>
      <c r="AF45" s="152">
        <v>3</v>
      </c>
      <c r="AG45" s="152">
        <v>23</v>
      </c>
    </row>
    <row r="46" spans="1:33" x14ac:dyDescent="0.35">
      <c r="A46" s="151" t="s">
        <v>288</v>
      </c>
      <c r="B46" s="14" t="s">
        <v>21</v>
      </c>
      <c r="C46" s="153">
        <v>114.2512</v>
      </c>
      <c r="D46" s="153" t="s">
        <v>475</v>
      </c>
      <c r="E46" s="153" t="s">
        <v>475</v>
      </c>
      <c r="F46" s="153" t="s">
        <v>475</v>
      </c>
      <c r="G46" s="153" t="s">
        <v>475</v>
      </c>
      <c r="H46" s="153" t="s">
        <v>475</v>
      </c>
      <c r="I46" s="153">
        <v>100</v>
      </c>
      <c r="J46" s="153">
        <v>10</v>
      </c>
      <c r="K46" s="153">
        <v>10</v>
      </c>
      <c r="L46" s="153">
        <v>10</v>
      </c>
      <c r="M46" s="153">
        <v>10</v>
      </c>
      <c r="N46" s="153">
        <v>10</v>
      </c>
      <c r="O46" s="153">
        <v>10</v>
      </c>
      <c r="P46" s="153">
        <v>10</v>
      </c>
      <c r="Q46" s="153">
        <v>10</v>
      </c>
      <c r="R46" s="153">
        <v>10</v>
      </c>
      <c r="S46" s="153">
        <v>10</v>
      </c>
      <c r="T46" s="153">
        <v>10</v>
      </c>
      <c r="U46" s="153">
        <v>10</v>
      </c>
      <c r="V46" s="153">
        <v>160</v>
      </c>
      <c r="W46" s="153">
        <v>10</v>
      </c>
      <c r="X46" s="153">
        <v>10</v>
      </c>
      <c r="Y46" s="153">
        <v>10</v>
      </c>
      <c r="Z46" s="153">
        <v>10</v>
      </c>
      <c r="AA46" s="153">
        <v>10</v>
      </c>
      <c r="AB46" s="153">
        <v>10</v>
      </c>
      <c r="AC46" s="153">
        <v>10</v>
      </c>
      <c r="AD46" s="153">
        <v>10</v>
      </c>
      <c r="AE46" s="153">
        <v>10</v>
      </c>
      <c r="AF46" s="153">
        <v>10</v>
      </c>
      <c r="AG46" s="153">
        <v>10</v>
      </c>
    </row>
    <row r="47" spans="1:33" x14ac:dyDescent="0.35">
      <c r="A47" s="151" t="s">
        <v>289</v>
      </c>
      <c r="B47" s="14" t="s">
        <v>21</v>
      </c>
      <c r="C47" s="153">
        <v>249.92449999999999</v>
      </c>
      <c r="D47" s="153">
        <v>638</v>
      </c>
      <c r="E47" s="153">
        <v>1531</v>
      </c>
      <c r="F47" s="153">
        <v>5</v>
      </c>
      <c r="G47" s="153">
        <v>5</v>
      </c>
      <c r="H47" s="153">
        <v>5</v>
      </c>
      <c r="I47" s="153">
        <v>5</v>
      </c>
      <c r="J47" s="153">
        <v>5</v>
      </c>
      <c r="K47" s="153">
        <v>10</v>
      </c>
      <c r="L47" s="153">
        <v>10</v>
      </c>
      <c r="M47" s="153">
        <v>10</v>
      </c>
      <c r="N47" s="153">
        <v>10</v>
      </c>
      <c r="O47" s="153">
        <v>10</v>
      </c>
      <c r="P47" s="153">
        <v>10</v>
      </c>
      <c r="Q47" s="153">
        <v>10</v>
      </c>
      <c r="R47" s="153">
        <v>10</v>
      </c>
      <c r="S47" s="153">
        <v>10</v>
      </c>
      <c r="T47" s="153">
        <v>10</v>
      </c>
      <c r="U47" s="153">
        <v>10</v>
      </c>
      <c r="V47" s="153">
        <v>10</v>
      </c>
      <c r="W47" s="153">
        <v>10</v>
      </c>
      <c r="X47" s="153">
        <v>10</v>
      </c>
      <c r="Y47" s="153">
        <v>1025</v>
      </c>
      <c r="Z47" s="153">
        <v>10</v>
      </c>
      <c r="AA47" s="153">
        <v>15</v>
      </c>
      <c r="AB47" s="153">
        <v>15</v>
      </c>
      <c r="AC47" s="153">
        <v>15</v>
      </c>
      <c r="AD47" s="153">
        <v>15</v>
      </c>
      <c r="AE47" s="153">
        <v>15</v>
      </c>
      <c r="AF47" s="153">
        <v>15</v>
      </c>
      <c r="AG47" s="153">
        <v>15</v>
      </c>
    </row>
    <row r="48" spans="1:33" x14ac:dyDescent="0.35">
      <c r="A48" s="151" t="s">
        <v>290</v>
      </c>
      <c r="B48" s="14" t="s">
        <v>21</v>
      </c>
      <c r="C48" s="153">
        <v>10.201000000000001</v>
      </c>
      <c r="D48" s="153" t="s">
        <v>475</v>
      </c>
      <c r="E48" s="153" t="s">
        <v>475</v>
      </c>
      <c r="F48" s="153">
        <v>70</v>
      </c>
      <c r="G48" s="153">
        <v>80</v>
      </c>
      <c r="H48" s="153" t="s">
        <v>475</v>
      </c>
      <c r="I48" s="153" t="s">
        <v>475</v>
      </c>
      <c r="J48" s="153" t="s">
        <v>475</v>
      </c>
      <c r="K48" s="153" t="s">
        <v>475</v>
      </c>
      <c r="L48" s="153" t="s">
        <v>475</v>
      </c>
      <c r="M48" s="153" t="s">
        <v>475</v>
      </c>
      <c r="N48" s="153" t="s">
        <v>475</v>
      </c>
      <c r="O48" s="153" t="s">
        <v>475</v>
      </c>
      <c r="P48" s="153" t="s">
        <v>475</v>
      </c>
      <c r="Q48" s="153">
        <v>90</v>
      </c>
      <c r="R48" s="153" t="s">
        <v>475</v>
      </c>
      <c r="S48" s="153" t="s">
        <v>475</v>
      </c>
      <c r="T48" s="153" t="s">
        <v>475</v>
      </c>
      <c r="U48" s="153" t="s">
        <v>475</v>
      </c>
      <c r="V48" s="153" t="s">
        <v>475</v>
      </c>
      <c r="W48" s="153" t="s">
        <v>475</v>
      </c>
      <c r="X48" s="153" t="s">
        <v>475</v>
      </c>
      <c r="Y48" s="153" t="s">
        <v>475</v>
      </c>
      <c r="Z48" s="153" t="s">
        <v>475</v>
      </c>
      <c r="AA48" s="153" t="s">
        <v>475</v>
      </c>
      <c r="AB48" s="153" t="s">
        <v>475</v>
      </c>
      <c r="AC48" s="153" t="s">
        <v>475</v>
      </c>
      <c r="AD48" s="153" t="s">
        <v>475</v>
      </c>
      <c r="AE48" s="153" t="s">
        <v>475</v>
      </c>
      <c r="AF48" s="153" t="s">
        <v>475</v>
      </c>
      <c r="AG48" s="153" t="s">
        <v>475</v>
      </c>
    </row>
    <row r="49" spans="1:33" x14ac:dyDescent="0.35">
      <c r="A49" s="151" t="s">
        <v>291</v>
      </c>
      <c r="B49" s="14" t="s">
        <v>21</v>
      </c>
      <c r="C49" s="153">
        <v>10.201000000000001</v>
      </c>
      <c r="D49" s="153" t="s">
        <v>475</v>
      </c>
      <c r="E49" s="153" t="s">
        <v>475</v>
      </c>
      <c r="F49" s="153" t="s">
        <v>475</v>
      </c>
      <c r="G49" s="153" t="s">
        <v>475</v>
      </c>
      <c r="H49" s="153" t="s">
        <v>475</v>
      </c>
      <c r="I49" s="153" t="s">
        <v>475</v>
      </c>
      <c r="J49" s="153" t="s">
        <v>475</v>
      </c>
      <c r="K49" s="153" t="s">
        <v>475</v>
      </c>
      <c r="L49" s="153" t="s">
        <v>475</v>
      </c>
      <c r="M49" s="153" t="s">
        <v>475</v>
      </c>
      <c r="N49" s="153" t="s">
        <v>475</v>
      </c>
      <c r="O49" s="153" t="s">
        <v>475</v>
      </c>
      <c r="P49" s="153" t="s">
        <v>475</v>
      </c>
      <c r="Q49" s="153" t="s">
        <v>475</v>
      </c>
      <c r="R49" s="153" t="s">
        <v>475</v>
      </c>
      <c r="S49" s="153" t="s">
        <v>475</v>
      </c>
      <c r="T49" s="153" t="s">
        <v>475</v>
      </c>
      <c r="U49" s="153" t="s">
        <v>475</v>
      </c>
      <c r="V49" s="153" t="s">
        <v>475</v>
      </c>
      <c r="W49" s="153" t="s">
        <v>475</v>
      </c>
      <c r="X49" s="153" t="s">
        <v>475</v>
      </c>
      <c r="Y49" s="153" t="s">
        <v>475</v>
      </c>
      <c r="Z49" s="153" t="s">
        <v>475</v>
      </c>
      <c r="AA49" s="153" t="s">
        <v>475</v>
      </c>
      <c r="AB49" s="153" t="s">
        <v>475</v>
      </c>
      <c r="AC49" s="153" t="s">
        <v>475</v>
      </c>
      <c r="AD49" s="153" t="s">
        <v>475</v>
      </c>
      <c r="AE49" s="153" t="s">
        <v>475</v>
      </c>
      <c r="AF49" s="153" t="s">
        <v>475</v>
      </c>
      <c r="AG49" s="153" t="s">
        <v>475</v>
      </c>
    </row>
    <row r="50" spans="1:33" x14ac:dyDescent="0.35">
      <c r="A50" s="151" t="s">
        <v>297</v>
      </c>
      <c r="B50" s="14" t="s">
        <v>21</v>
      </c>
      <c r="C50" s="153" t="s">
        <v>475</v>
      </c>
      <c r="D50" s="153" t="s">
        <v>475</v>
      </c>
      <c r="E50" s="153" t="s">
        <v>475</v>
      </c>
      <c r="F50" s="153" t="s">
        <v>475</v>
      </c>
      <c r="G50" s="153">
        <v>1766</v>
      </c>
      <c r="H50" s="153">
        <v>4188</v>
      </c>
      <c r="I50" s="153">
        <v>4806</v>
      </c>
      <c r="J50" s="153">
        <v>3036</v>
      </c>
      <c r="K50" s="153" t="s">
        <v>475</v>
      </c>
      <c r="L50" s="153" t="s">
        <v>475</v>
      </c>
      <c r="M50" s="153" t="s">
        <v>475</v>
      </c>
      <c r="N50" s="153" t="s">
        <v>475</v>
      </c>
      <c r="O50" s="153" t="s">
        <v>475</v>
      </c>
      <c r="P50" s="153" t="s">
        <v>475</v>
      </c>
      <c r="Q50" s="153" t="s">
        <v>475</v>
      </c>
      <c r="R50" s="153" t="s">
        <v>475</v>
      </c>
      <c r="S50" s="153" t="s">
        <v>475</v>
      </c>
      <c r="T50" s="153" t="s">
        <v>475</v>
      </c>
      <c r="U50" s="153" t="s">
        <v>475</v>
      </c>
      <c r="V50" s="153" t="s">
        <v>475</v>
      </c>
      <c r="W50" s="153" t="s">
        <v>475</v>
      </c>
      <c r="X50" s="153" t="s">
        <v>475</v>
      </c>
      <c r="Y50" s="153" t="s">
        <v>475</v>
      </c>
      <c r="Z50" s="153" t="s">
        <v>475</v>
      </c>
      <c r="AA50" s="153" t="s">
        <v>475</v>
      </c>
      <c r="AB50" s="153" t="s">
        <v>475</v>
      </c>
      <c r="AC50" s="153" t="s">
        <v>475</v>
      </c>
      <c r="AD50" s="153" t="s">
        <v>475</v>
      </c>
      <c r="AE50" s="153" t="s">
        <v>475</v>
      </c>
      <c r="AF50" s="153" t="s">
        <v>475</v>
      </c>
      <c r="AG50" s="153" t="s">
        <v>475</v>
      </c>
    </row>
    <row r="51" spans="1:33" x14ac:dyDescent="0.35">
      <c r="A51" s="151" t="s">
        <v>292</v>
      </c>
      <c r="B51" s="14" t="s">
        <v>21</v>
      </c>
      <c r="C51" s="153">
        <v>628.38160000000005</v>
      </c>
      <c r="D51" s="153">
        <v>478</v>
      </c>
      <c r="E51" s="153">
        <v>786</v>
      </c>
      <c r="F51" s="153">
        <v>1141</v>
      </c>
      <c r="G51" s="153">
        <v>781</v>
      </c>
      <c r="H51" s="153">
        <v>347</v>
      </c>
      <c r="I51" s="153">
        <v>71</v>
      </c>
      <c r="J51" s="153">
        <v>71</v>
      </c>
      <c r="K51" s="153">
        <v>100</v>
      </c>
      <c r="L51" s="153">
        <v>100</v>
      </c>
      <c r="M51" s="153">
        <v>100</v>
      </c>
      <c r="N51" s="153">
        <v>100</v>
      </c>
      <c r="O51" s="153">
        <v>100</v>
      </c>
      <c r="P51" s="153">
        <v>100</v>
      </c>
      <c r="Q51" s="153">
        <v>100</v>
      </c>
      <c r="R51" s="153">
        <v>100</v>
      </c>
      <c r="S51" s="153">
        <v>100</v>
      </c>
      <c r="T51" s="153">
        <v>100</v>
      </c>
      <c r="U51" s="153">
        <v>100</v>
      </c>
      <c r="V51" s="153">
        <v>100</v>
      </c>
      <c r="W51" s="153">
        <v>100</v>
      </c>
      <c r="X51" s="153">
        <v>100</v>
      </c>
      <c r="Y51" s="153">
        <v>100</v>
      </c>
      <c r="Z51" s="153">
        <v>100</v>
      </c>
      <c r="AA51" s="153">
        <v>100</v>
      </c>
      <c r="AB51" s="153">
        <v>100</v>
      </c>
      <c r="AC51" s="153">
        <v>100</v>
      </c>
      <c r="AD51" s="153">
        <v>100</v>
      </c>
      <c r="AE51" s="153">
        <v>100</v>
      </c>
      <c r="AF51" s="153">
        <v>100</v>
      </c>
      <c r="AG51" s="153">
        <v>100</v>
      </c>
    </row>
    <row r="52" spans="1:33" x14ac:dyDescent="0.35">
      <c r="A52" s="151" t="s">
        <v>301</v>
      </c>
      <c r="B52" s="14" t="s">
        <v>21</v>
      </c>
      <c r="C52" s="153">
        <v>40.804000000000002</v>
      </c>
      <c r="D52" s="153">
        <v>5</v>
      </c>
      <c r="E52" s="153">
        <v>200</v>
      </c>
      <c r="F52" s="153">
        <v>5</v>
      </c>
      <c r="G52" s="153">
        <v>5</v>
      </c>
      <c r="H52" s="153">
        <v>5</v>
      </c>
      <c r="I52" s="153">
        <v>305</v>
      </c>
      <c r="J52" s="153">
        <v>5</v>
      </c>
      <c r="K52" s="153">
        <v>5</v>
      </c>
      <c r="L52" s="153">
        <v>5</v>
      </c>
      <c r="M52" s="153">
        <v>5</v>
      </c>
      <c r="N52" s="153">
        <v>5</v>
      </c>
      <c r="O52" s="153">
        <v>10</v>
      </c>
      <c r="P52" s="153">
        <v>10</v>
      </c>
      <c r="Q52" s="153">
        <v>10</v>
      </c>
      <c r="R52" s="153">
        <v>10</v>
      </c>
      <c r="S52" s="153">
        <v>10</v>
      </c>
      <c r="T52" s="153">
        <v>10</v>
      </c>
      <c r="U52" s="153">
        <v>10</v>
      </c>
      <c r="V52" s="153">
        <v>10</v>
      </c>
      <c r="W52" s="153">
        <v>220</v>
      </c>
      <c r="X52" s="153">
        <v>10</v>
      </c>
      <c r="Y52" s="153">
        <v>200</v>
      </c>
      <c r="Z52" s="153">
        <v>10</v>
      </c>
      <c r="AA52" s="153">
        <v>10</v>
      </c>
      <c r="AB52" s="153">
        <v>10</v>
      </c>
      <c r="AC52" s="153">
        <v>310</v>
      </c>
      <c r="AD52" s="153">
        <v>10</v>
      </c>
      <c r="AE52" s="153">
        <v>10</v>
      </c>
      <c r="AF52" s="153">
        <v>10</v>
      </c>
      <c r="AG52" s="153">
        <v>10</v>
      </c>
    </row>
    <row r="53" spans="1:33" x14ac:dyDescent="0.35">
      <c r="A53" s="151" t="s">
        <v>302</v>
      </c>
      <c r="B53" s="14" t="s">
        <v>21</v>
      </c>
      <c r="C53" s="153">
        <v>20.402000000000001</v>
      </c>
      <c r="D53" s="153">
        <v>70.430000000000007</v>
      </c>
      <c r="E53" s="153">
        <v>58.230900000000005</v>
      </c>
      <c r="F53" s="153">
        <v>131.06016</v>
      </c>
      <c r="G53" s="153">
        <v>59.838659999999997</v>
      </c>
      <c r="H53" s="153">
        <v>60.606000000000002</v>
      </c>
      <c r="I53" s="153">
        <v>46.524239999999999</v>
      </c>
      <c r="J53" s="153">
        <v>14.798494382022472</v>
      </c>
      <c r="K53" s="153">
        <v>14.798494382022472</v>
      </c>
      <c r="L53" s="153">
        <v>14.798494382022472</v>
      </c>
      <c r="M53" s="153">
        <v>14.798494382022472</v>
      </c>
      <c r="N53" s="153">
        <v>14.798494382022472</v>
      </c>
      <c r="O53" s="153">
        <v>14.798494382022472</v>
      </c>
      <c r="P53" s="153">
        <v>14.798494382022472</v>
      </c>
      <c r="Q53" s="153">
        <v>14.798494382022472</v>
      </c>
      <c r="R53" s="153">
        <v>14.798494382022472</v>
      </c>
      <c r="S53" s="153">
        <v>14.798494382022472</v>
      </c>
      <c r="T53" s="153">
        <v>14.798494382022472</v>
      </c>
      <c r="U53" s="153">
        <v>14.798494382022472</v>
      </c>
      <c r="V53" s="153">
        <v>14.798494382022472</v>
      </c>
      <c r="W53" s="153">
        <v>14.798494382022472</v>
      </c>
      <c r="X53" s="153">
        <v>14.798494382022472</v>
      </c>
      <c r="Y53" s="153">
        <v>14.798494382022472</v>
      </c>
      <c r="Z53" s="153">
        <v>14.798494382022472</v>
      </c>
      <c r="AA53" s="153">
        <v>14.798494382022472</v>
      </c>
      <c r="AB53" s="153">
        <v>14.798494382022472</v>
      </c>
      <c r="AC53" s="153">
        <v>14.798494382022472</v>
      </c>
      <c r="AD53" s="153">
        <v>14.798494382022472</v>
      </c>
      <c r="AE53" s="153">
        <v>14.798494382022472</v>
      </c>
      <c r="AF53" s="153">
        <v>14.798494382022472</v>
      </c>
      <c r="AG53" s="153">
        <v>14.798494382022472</v>
      </c>
    </row>
    <row r="54" spans="1:33" x14ac:dyDescent="0.35">
      <c r="A54" s="151" t="s">
        <v>312</v>
      </c>
      <c r="B54" s="14" t="s">
        <v>21</v>
      </c>
      <c r="C54" s="153">
        <v>144.40478981393889</v>
      </c>
      <c r="D54" s="153">
        <v>293.88071908985091</v>
      </c>
      <c r="E54" s="153">
        <v>293.88071908985154</v>
      </c>
      <c r="F54" s="153">
        <v>293.88071908985034</v>
      </c>
      <c r="G54" s="153">
        <v>293.88071908985091</v>
      </c>
      <c r="H54" s="153">
        <v>334.32036170263825</v>
      </c>
      <c r="I54" s="153">
        <v>430.47316599076811</v>
      </c>
      <c r="J54" s="153">
        <v>430.47316599076811</v>
      </c>
      <c r="K54" s="153">
        <v>430.47316599076811</v>
      </c>
      <c r="L54" s="153">
        <v>430.47316599076754</v>
      </c>
      <c r="M54" s="153">
        <v>430.47316599076811</v>
      </c>
      <c r="N54" s="153">
        <v>252.48906851381554</v>
      </c>
      <c r="O54" s="153">
        <v>252.48906851381554</v>
      </c>
      <c r="P54" s="153">
        <v>252.48906851381554</v>
      </c>
      <c r="Q54" s="153">
        <v>252.48906851381554</v>
      </c>
      <c r="R54" s="153">
        <v>277.87961759346888</v>
      </c>
      <c r="S54" s="153">
        <v>223.51491311059127</v>
      </c>
      <c r="T54" s="153">
        <v>223.51491311059127</v>
      </c>
      <c r="U54" s="153">
        <v>223.51491311059127</v>
      </c>
      <c r="V54" s="153">
        <v>223.51491311059127</v>
      </c>
      <c r="W54" s="153">
        <v>223.51491311059007</v>
      </c>
      <c r="X54" s="153">
        <v>186.26242759215918</v>
      </c>
      <c r="Y54" s="153">
        <v>186.26242759215918</v>
      </c>
      <c r="Z54" s="153">
        <v>186.26242759215918</v>
      </c>
      <c r="AA54" s="153">
        <v>186.26242759215918</v>
      </c>
      <c r="AB54" s="153">
        <v>186.26242759215918</v>
      </c>
      <c r="AC54" s="153">
        <v>45.530815633638674</v>
      </c>
      <c r="AD54" s="153">
        <v>45.530815633638674</v>
      </c>
      <c r="AE54" s="153">
        <v>45.530815633638674</v>
      </c>
      <c r="AF54" s="153">
        <v>45.530815633638674</v>
      </c>
      <c r="AG54" s="153">
        <v>53.809145748847634</v>
      </c>
    </row>
    <row r="55" spans="1:33" x14ac:dyDescent="0.35">
      <c r="A55" s="151" t="s">
        <v>293</v>
      </c>
      <c r="B55" s="14" t="s">
        <v>21</v>
      </c>
      <c r="C55" s="153">
        <v>469</v>
      </c>
      <c r="D55" s="153">
        <v>601</v>
      </c>
      <c r="E55" s="153">
        <v>325</v>
      </c>
      <c r="F55" s="153">
        <v>325</v>
      </c>
      <c r="G55" s="153">
        <v>325</v>
      </c>
      <c r="H55" s="153">
        <v>325</v>
      </c>
      <c r="I55" s="153">
        <v>325</v>
      </c>
      <c r="J55" s="153">
        <v>325</v>
      </c>
      <c r="K55" s="153">
        <v>325</v>
      </c>
      <c r="L55" s="153">
        <v>325</v>
      </c>
      <c r="M55" s="153">
        <v>325</v>
      </c>
      <c r="N55" s="153">
        <v>325</v>
      </c>
      <c r="O55" s="153">
        <v>325</v>
      </c>
      <c r="P55" s="153">
        <v>325</v>
      </c>
      <c r="Q55" s="153">
        <v>325</v>
      </c>
      <c r="R55" s="153">
        <v>325</v>
      </c>
      <c r="S55" s="153">
        <v>325</v>
      </c>
      <c r="T55" s="153">
        <v>325</v>
      </c>
      <c r="U55" s="153">
        <v>325</v>
      </c>
      <c r="V55" s="153">
        <v>325</v>
      </c>
      <c r="W55" s="153">
        <v>325</v>
      </c>
      <c r="X55" s="153">
        <v>325</v>
      </c>
      <c r="Y55" s="153">
        <v>325</v>
      </c>
      <c r="Z55" s="153">
        <v>325</v>
      </c>
      <c r="AA55" s="153">
        <v>325</v>
      </c>
      <c r="AB55" s="153">
        <v>325</v>
      </c>
      <c r="AC55" s="153">
        <v>325</v>
      </c>
      <c r="AD55" s="153">
        <v>325</v>
      </c>
      <c r="AE55" s="153">
        <v>325</v>
      </c>
      <c r="AF55" s="153">
        <v>325</v>
      </c>
      <c r="AG55" s="153">
        <v>325</v>
      </c>
    </row>
    <row r="56" spans="1:33" x14ac:dyDescent="0.35">
      <c r="A56" s="208" t="s">
        <v>294</v>
      </c>
      <c r="B56" s="209" t="s">
        <v>21</v>
      </c>
      <c r="C56" s="210">
        <v>208.226</v>
      </c>
      <c r="D56" s="210">
        <v>206.446</v>
      </c>
      <c r="E56" s="210">
        <v>195</v>
      </c>
      <c r="F56" s="210">
        <v>200</v>
      </c>
      <c r="G56" s="210">
        <v>210</v>
      </c>
      <c r="H56" s="210">
        <v>210</v>
      </c>
      <c r="I56" s="210">
        <v>210</v>
      </c>
      <c r="J56" s="210">
        <v>210</v>
      </c>
      <c r="K56" s="210">
        <v>210</v>
      </c>
      <c r="L56" s="210">
        <v>210</v>
      </c>
      <c r="M56" s="210">
        <v>210</v>
      </c>
      <c r="N56" s="210">
        <v>210</v>
      </c>
      <c r="O56" s="210">
        <v>210</v>
      </c>
      <c r="P56" s="210">
        <v>210</v>
      </c>
      <c r="Q56" s="210">
        <v>210</v>
      </c>
      <c r="R56" s="210">
        <v>210</v>
      </c>
      <c r="S56" s="210">
        <v>210</v>
      </c>
      <c r="T56" s="210">
        <v>210</v>
      </c>
      <c r="U56" s="210">
        <v>210</v>
      </c>
      <c r="V56" s="210">
        <v>210</v>
      </c>
      <c r="W56" s="210">
        <v>210</v>
      </c>
      <c r="X56" s="210">
        <v>210</v>
      </c>
      <c r="Y56" s="210">
        <v>210</v>
      </c>
      <c r="Z56" s="210">
        <v>210</v>
      </c>
      <c r="AA56" s="210">
        <v>210</v>
      </c>
      <c r="AB56" s="210">
        <v>210</v>
      </c>
      <c r="AC56" s="210">
        <v>210</v>
      </c>
      <c r="AD56" s="210">
        <v>210</v>
      </c>
      <c r="AE56" s="210">
        <v>210</v>
      </c>
      <c r="AF56" s="210">
        <v>210</v>
      </c>
      <c r="AG56" s="210">
        <v>210</v>
      </c>
    </row>
    <row r="57" spans="1:33" x14ac:dyDescent="0.35">
      <c r="A57" s="216"/>
      <c r="B57" s="131"/>
      <c r="C57" s="2"/>
      <c r="D57" s="131"/>
      <c r="E57" s="2"/>
      <c r="F57" s="2"/>
      <c r="G57" s="2"/>
      <c r="H57" s="131"/>
      <c r="I57" s="2"/>
      <c r="J57" s="2"/>
      <c r="K57" s="2"/>
      <c r="L57" s="131"/>
      <c r="M57" s="2"/>
      <c r="N57" s="2"/>
      <c r="O57" s="2"/>
      <c r="P57" s="131"/>
      <c r="Q57" s="2"/>
      <c r="R57" s="2"/>
      <c r="S57" s="2"/>
      <c r="T57" s="131"/>
      <c r="U57" s="2"/>
      <c r="V57" s="2"/>
      <c r="W57" s="2"/>
      <c r="X57" s="131"/>
      <c r="Y57" s="2"/>
      <c r="Z57" s="2"/>
      <c r="AA57" s="2"/>
      <c r="AB57" s="131"/>
      <c r="AC57" s="2"/>
      <c r="AD57" s="2"/>
      <c r="AE57" s="2"/>
      <c r="AF57" s="131"/>
      <c r="AG57" s="2"/>
    </row>
    <row r="58" spans="1:33" x14ac:dyDescent="0.35">
      <c r="A58" s="180" t="s">
        <v>298</v>
      </c>
      <c r="B58" s="181">
        <v>0.03</v>
      </c>
      <c r="C58" s="182"/>
      <c r="D58" s="2"/>
      <c r="E58" s="2"/>
      <c r="F58" s="2"/>
      <c r="G58" s="2"/>
      <c r="H58" s="2"/>
      <c r="I58" s="2"/>
      <c r="J58" s="2"/>
      <c r="K58" s="2"/>
      <c r="L58" s="2"/>
    </row>
    <row r="59" spans="1:33" x14ac:dyDescent="0.35">
      <c r="A59" s="185" t="s">
        <v>300</v>
      </c>
      <c r="B59" s="187">
        <v>143217.66748181431</v>
      </c>
      <c r="C59" s="186" t="s">
        <v>21</v>
      </c>
      <c r="D59" s="2"/>
      <c r="E59" s="2"/>
      <c r="F59" s="2"/>
      <c r="G59" s="2"/>
      <c r="H59" s="2"/>
      <c r="I59" s="2"/>
      <c r="J59" s="2"/>
      <c r="K59" s="2"/>
      <c r="L59" s="2"/>
    </row>
    <row r="60" spans="1:33" x14ac:dyDescent="0.35">
      <c r="A60" s="183" t="s">
        <v>299</v>
      </c>
      <c r="B60" s="188">
        <v>79199.392831493227</v>
      </c>
      <c r="C60" s="184" t="s">
        <v>21</v>
      </c>
      <c r="D60" s="2"/>
      <c r="E60" s="2"/>
      <c r="F60" s="2" t="s">
        <v>313</v>
      </c>
      <c r="G60" s="168">
        <v>0.01</v>
      </c>
      <c r="H60" s="2"/>
      <c r="I60" s="2"/>
      <c r="J60" s="2"/>
      <c r="K60" s="2"/>
      <c r="L60" s="2"/>
    </row>
    <row r="61" spans="1:33" x14ac:dyDescent="0.35">
      <c r="A61" s="60"/>
      <c r="B61" s="168" t="s">
        <v>455</v>
      </c>
      <c r="C61" s="2">
        <v>0</v>
      </c>
      <c r="D61" s="2">
        <v>1</v>
      </c>
      <c r="E61" s="2">
        <v>2</v>
      </c>
      <c r="F61" s="2">
        <v>3</v>
      </c>
      <c r="G61" s="2">
        <v>4</v>
      </c>
      <c r="H61" s="2">
        <v>5</v>
      </c>
      <c r="I61" s="2">
        <v>6</v>
      </c>
      <c r="J61" s="2">
        <v>7</v>
      </c>
      <c r="K61" s="2">
        <v>8</v>
      </c>
      <c r="L61" s="2">
        <v>9</v>
      </c>
      <c r="M61" s="2">
        <v>10</v>
      </c>
      <c r="N61" s="2">
        <v>11</v>
      </c>
      <c r="O61" s="2">
        <v>12</v>
      </c>
      <c r="P61" s="2">
        <v>13</v>
      </c>
      <c r="Q61" s="2">
        <v>14</v>
      </c>
      <c r="R61" s="2">
        <v>15</v>
      </c>
      <c r="S61" s="2">
        <v>16</v>
      </c>
      <c r="T61" s="2">
        <v>17</v>
      </c>
      <c r="U61" s="2">
        <v>18</v>
      </c>
      <c r="V61" s="2">
        <v>19</v>
      </c>
      <c r="W61" s="2">
        <v>20</v>
      </c>
      <c r="X61" s="2">
        <v>21</v>
      </c>
      <c r="Y61" s="2">
        <v>22</v>
      </c>
      <c r="Z61" s="2">
        <v>23</v>
      </c>
      <c r="AA61" s="2">
        <v>24</v>
      </c>
      <c r="AB61" s="2">
        <v>25</v>
      </c>
      <c r="AC61" s="2">
        <v>26</v>
      </c>
      <c r="AD61" s="2">
        <v>27</v>
      </c>
      <c r="AE61" s="2">
        <v>28</v>
      </c>
      <c r="AF61" s="2">
        <v>29</v>
      </c>
      <c r="AG61" s="2">
        <v>30</v>
      </c>
    </row>
    <row r="62" spans="1:33" x14ac:dyDescent="0.35">
      <c r="A62" s="147" t="s">
        <v>285</v>
      </c>
      <c r="B62" s="161" t="s">
        <v>286</v>
      </c>
      <c r="C62" s="148">
        <v>2022</v>
      </c>
      <c r="D62" s="159">
        <v>2023</v>
      </c>
      <c r="E62" s="159">
        <v>2024</v>
      </c>
      <c r="F62" s="159">
        <v>2025</v>
      </c>
      <c r="G62" s="159">
        <v>2026</v>
      </c>
      <c r="H62" s="148">
        <v>2027</v>
      </c>
      <c r="I62" s="159">
        <v>2028</v>
      </c>
      <c r="J62" s="159">
        <v>2029</v>
      </c>
      <c r="K62" s="159">
        <v>2030</v>
      </c>
      <c r="L62" s="159">
        <v>2031</v>
      </c>
      <c r="M62" s="148">
        <v>2032</v>
      </c>
      <c r="N62" s="159">
        <v>2033</v>
      </c>
      <c r="O62" s="159">
        <v>2034</v>
      </c>
      <c r="P62" s="159">
        <v>2035</v>
      </c>
      <c r="Q62" s="159">
        <v>2036</v>
      </c>
      <c r="R62" s="148">
        <v>2037</v>
      </c>
      <c r="S62" s="159">
        <v>2038</v>
      </c>
      <c r="T62" s="159">
        <v>2039</v>
      </c>
      <c r="U62" s="159">
        <v>2040</v>
      </c>
      <c r="V62" s="159">
        <v>2041</v>
      </c>
      <c r="W62" s="148">
        <v>2042</v>
      </c>
      <c r="X62" s="159">
        <v>2043</v>
      </c>
      <c r="Y62" s="159">
        <v>2044</v>
      </c>
      <c r="Z62" s="159">
        <v>2045</v>
      </c>
      <c r="AA62" s="159">
        <v>2046</v>
      </c>
      <c r="AB62" s="148">
        <v>2047</v>
      </c>
      <c r="AC62" s="159">
        <v>2048</v>
      </c>
      <c r="AD62" s="159">
        <v>2049</v>
      </c>
      <c r="AE62" s="159">
        <v>2050</v>
      </c>
      <c r="AF62" s="159">
        <v>2051</v>
      </c>
      <c r="AG62" s="148">
        <v>2052</v>
      </c>
    </row>
    <row r="63" spans="1:33" x14ac:dyDescent="0.35">
      <c r="A63" s="149" t="s">
        <v>282</v>
      </c>
      <c r="B63" s="150" t="s">
        <v>284</v>
      </c>
      <c r="C63" s="152">
        <v>11428.728876619676</v>
      </c>
      <c r="D63" s="152">
        <v>11582.429700573863</v>
      </c>
      <c r="E63" s="152">
        <v>9481.8632071205466</v>
      </c>
      <c r="F63" s="152">
        <v>9608.427357184677</v>
      </c>
      <c r="G63" s="152">
        <v>9640.54704686078</v>
      </c>
      <c r="H63" s="152">
        <v>9673.7782406993247</v>
      </c>
      <c r="I63" s="152">
        <v>9724.4412871112145</v>
      </c>
      <c r="J63" s="152">
        <v>9582.6629579171313</v>
      </c>
      <c r="K63" s="152">
        <v>9499.2788370674225</v>
      </c>
      <c r="L63" s="152">
        <v>9413.0362602932873</v>
      </c>
      <c r="M63" s="152">
        <v>9639.0204383580294</v>
      </c>
      <c r="N63" s="152">
        <v>9700.0290991284637</v>
      </c>
      <c r="O63" s="152">
        <v>9761.0882064810176</v>
      </c>
      <c r="P63" s="152">
        <v>9822.2302651576247</v>
      </c>
      <c r="Q63" s="152">
        <v>9883.4474346612151</v>
      </c>
      <c r="R63" s="152">
        <v>9942.3472322783618</v>
      </c>
      <c r="S63" s="152">
        <v>10004.160181391635</v>
      </c>
      <c r="T63" s="152">
        <v>10065.811426030747</v>
      </c>
      <c r="U63" s="152">
        <v>10127.30187339839</v>
      </c>
      <c r="V63" s="152">
        <v>10188.674027103929</v>
      </c>
      <c r="W63" s="152">
        <v>10277.485985498368</v>
      </c>
      <c r="X63" s="152">
        <v>10341.500970108073</v>
      </c>
      <c r="Y63" s="152">
        <v>10405.526116865925</v>
      </c>
      <c r="Z63" s="152">
        <v>10469.570054204758</v>
      </c>
      <c r="AA63" s="152">
        <v>10533.547114572222</v>
      </c>
      <c r="AB63" s="152">
        <v>10596.309656524996</v>
      </c>
      <c r="AC63" s="152">
        <v>10681.807202979502</v>
      </c>
      <c r="AD63" s="152">
        <v>10767.775147379361</v>
      </c>
      <c r="AE63" s="152">
        <v>10854.239200908685</v>
      </c>
      <c r="AF63" s="152">
        <v>10942.251878294568</v>
      </c>
      <c r="AG63" s="152">
        <v>11030.223988714117</v>
      </c>
    </row>
    <row r="64" spans="1:33" x14ac:dyDescent="0.35">
      <c r="A64" s="151" t="s">
        <v>283</v>
      </c>
      <c r="B64" s="14" t="s">
        <v>284</v>
      </c>
      <c r="C64" s="153">
        <v>12498.771493465283</v>
      </c>
      <c r="D64" s="153">
        <v>14330.405016856432</v>
      </c>
      <c r="E64" s="153">
        <v>14541.330278467418</v>
      </c>
      <c r="F64" s="153">
        <v>14756.313373510842</v>
      </c>
      <c r="G64" s="153">
        <v>14880.099626214382</v>
      </c>
      <c r="H64" s="153">
        <v>15177.488758908396</v>
      </c>
      <c r="I64" s="153">
        <v>15320.778827196194</v>
      </c>
      <c r="J64" s="153">
        <v>15541.0742791508</v>
      </c>
      <c r="K64" s="153">
        <v>15432.340256916366</v>
      </c>
      <c r="L64" s="153">
        <v>15319.522410250174</v>
      </c>
      <c r="M64" s="153">
        <v>16107.381367535079</v>
      </c>
      <c r="N64" s="153">
        <v>16294.07255874504</v>
      </c>
      <c r="O64" s="153">
        <v>16482.569333834381</v>
      </c>
      <c r="P64" s="153">
        <v>16672.940688257033</v>
      </c>
      <c r="Q64" s="153">
        <v>16865.200988809367</v>
      </c>
      <c r="R64" s="153">
        <v>17063.176837331906</v>
      </c>
      <c r="S64" s="153">
        <v>17204.636417848305</v>
      </c>
      <c r="T64" s="153">
        <v>17346.63343852976</v>
      </c>
      <c r="U64" s="153">
        <v>17489.178792153631</v>
      </c>
      <c r="V64" s="153">
        <v>17632.340122247864</v>
      </c>
      <c r="W64" s="153">
        <v>17861.629483201767</v>
      </c>
      <c r="X64" s="153">
        <v>18012.884494116191</v>
      </c>
      <c r="Y64" s="153">
        <v>18165.013766070784</v>
      </c>
      <c r="Z64" s="153">
        <v>18318.040021278008</v>
      </c>
      <c r="AA64" s="153">
        <v>18471.85765710401</v>
      </c>
      <c r="AB64" s="153">
        <v>18626.497911870465</v>
      </c>
      <c r="AC64" s="153">
        <v>18792.861686035751</v>
      </c>
      <c r="AD64" s="153">
        <v>18960.411175154917</v>
      </c>
      <c r="AE64" s="153">
        <v>19129.187413018775</v>
      </c>
      <c r="AF64" s="153">
        <v>19300.630396876146</v>
      </c>
      <c r="AG64" s="153">
        <v>19474.764931060934</v>
      </c>
    </row>
    <row r="65" spans="1:33" x14ac:dyDescent="0.35">
      <c r="A65" s="151" t="s">
        <v>287</v>
      </c>
      <c r="B65" s="14" t="s">
        <v>21</v>
      </c>
      <c r="C65" s="153">
        <v>207.38633000000002</v>
      </c>
      <c r="D65" s="153">
        <v>63.6</v>
      </c>
      <c r="E65" s="153">
        <v>64</v>
      </c>
      <c r="F65" s="153">
        <v>1882</v>
      </c>
      <c r="G65" s="153">
        <v>1122</v>
      </c>
      <c r="H65" s="153">
        <v>984</v>
      </c>
      <c r="I65" s="153">
        <v>1147</v>
      </c>
      <c r="J65" s="153">
        <v>3</v>
      </c>
      <c r="K65" s="153">
        <v>3</v>
      </c>
      <c r="L65" s="153">
        <v>3</v>
      </c>
      <c r="M65" s="153">
        <v>23</v>
      </c>
      <c r="N65" s="153">
        <v>3</v>
      </c>
      <c r="O65" s="153">
        <v>13</v>
      </c>
      <c r="P65" s="153">
        <v>3</v>
      </c>
      <c r="Q65" s="153">
        <v>3</v>
      </c>
      <c r="R65" s="153">
        <v>23</v>
      </c>
      <c r="S65" s="153">
        <v>3</v>
      </c>
      <c r="T65" s="153">
        <v>13</v>
      </c>
      <c r="U65" s="153">
        <v>3</v>
      </c>
      <c r="V65" s="153">
        <v>3</v>
      </c>
      <c r="W65" s="153">
        <v>23</v>
      </c>
      <c r="X65" s="153">
        <v>3</v>
      </c>
      <c r="Y65" s="153">
        <v>13</v>
      </c>
      <c r="Z65" s="153">
        <v>3</v>
      </c>
      <c r="AA65" s="153">
        <v>3</v>
      </c>
      <c r="AB65" s="153">
        <v>23</v>
      </c>
      <c r="AC65" s="153">
        <v>3</v>
      </c>
      <c r="AD65" s="153">
        <v>13</v>
      </c>
      <c r="AE65" s="153">
        <v>3</v>
      </c>
      <c r="AF65" s="153">
        <v>3</v>
      </c>
      <c r="AG65" s="153">
        <v>23</v>
      </c>
    </row>
    <row r="66" spans="1:33" x14ac:dyDescent="0.35">
      <c r="A66" s="151" t="s">
        <v>288</v>
      </c>
      <c r="B66" s="14" t="s">
        <v>21</v>
      </c>
      <c r="C66" s="153">
        <v>114.2512</v>
      </c>
      <c r="D66" s="153" t="s">
        <v>475</v>
      </c>
      <c r="E66" s="153" t="s">
        <v>475</v>
      </c>
      <c r="F66" s="153" t="s">
        <v>475</v>
      </c>
      <c r="G66" s="153" t="s">
        <v>475</v>
      </c>
      <c r="H66" s="153" t="s">
        <v>475</v>
      </c>
      <c r="I66" s="153">
        <v>106.15201506010001</v>
      </c>
      <c r="J66" s="153">
        <v>10.721353521070098</v>
      </c>
      <c r="K66" s="153">
        <v>10.828567056280802</v>
      </c>
      <c r="L66" s="153">
        <v>10.936852726843611</v>
      </c>
      <c r="M66" s="153">
        <v>11.046221254112048</v>
      </c>
      <c r="N66" s="153">
        <v>11.156683466653165</v>
      </c>
      <c r="O66" s="153">
        <v>11.268250301319698</v>
      </c>
      <c r="P66" s="153">
        <v>11.380932804332895</v>
      </c>
      <c r="Q66" s="153">
        <v>11.494742132376226</v>
      </c>
      <c r="R66" s="153">
        <v>11.609689553699985</v>
      </c>
      <c r="S66" s="153">
        <v>11.725786449236988</v>
      </c>
      <c r="T66" s="153">
        <v>11.843044313729358</v>
      </c>
      <c r="U66" s="153">
        <v>11.961474756866652</v>
      </c>
      <c r="V66" s="153">
        <v>193.29743207096504</v>
      </c>
      <c r="W66" s="153">
        <v>12.201900399479671</v>
      </c>
      <c r="X66" s="153">
        <v>12.323919403474466</v>
      </c>
      <c r="Y66" s="153">
        <v>12.447158597509214</v>
      </c>
      <c r="Z66" s="153">
        <v>12.571630183484304</v>
      </c>
      <c r="AA66" s="153">
        <v>12.69734648531915</v>
      </c>
      <c r="AB66" s="153">
        <v>12.824319950172342</v>
      </c>
      <c r="AC66" s="153">
        <v>12.952563149674067</v>
      </c>
      <c r="AD66" s="153">
        <v>13.082088781170802</v>
      </c>
      <c r="AE66" s="153">
        <v>13.212909668982512</v>
      </c>
      <c r="AF66" s="153">
        <v>13.345038765672337</v>
      </c>
      <c r="AG66" s="153">
        <v>13.478489153329063</v>
      </c>
    </row>
    <row r="67" spans="1:33" x14ac:dyDescent="0.35">
      <c r="A67" s="151" t="s">
        <v>289</v>
      </c>
      <c r="B67" s="14" t="s">
        <v>21</v>
      </c>
      <c r="C67" s="153">
        <v>249.92449999999999</v>
      </c>
      <c r="D67" s="153">
        <v>644.38</v>
      </c>
      <c r="E67" s="153">
        <v>1561.7731000000001</v>
      </c>
      <c r="F67" s="153">
        <v>5.1515049999999993</v>
      </c>
      <c r="G67" s="153">
        <v>5.2030200500000001</v>
      </c>
      <c r="H67" s="153">
        <v>5.2550502505000001</v>
      </c>
      <c r="I67" s="153">
        <v>5.3076007530050004</v>
      </c>
      <c r="J67" s="153">
        <v>5.3606767605350489</v>
      </c>
      <c r="K67" s="153">
        <v>10.828567056280802</v>
      </c>
      <c r="L67" s="153">
        <v>10.936852726843611</v>
      </c>
      <c r="M67" s="153">
        <v>11.046221254112048</v>
      </c>
      <c r="N67" s="153">
        <v>11.156683466653165</v>
      </c>
      <c r="O67" s="153">
        <v>11.268250301319698</v>
      </c>
      <c r="P67" s="153">
        <v>11.380932804332895</v>
      </c>
      <c r="Q67" s="153">
        <v>11.494742132376226</v>
      </c>
      <c r="R67" s="153">
        <v>11.609689553699985</v>
      </c>
      <c r="S67" s="153">
        <v>11.725786449236988</v>
      </c>
      <c r="T67" s="153">
        <v>11.843044313729358</v>
      </c>
      <c r="U67" s="153">
        <v>11.961474756866652</v>
      </c>
      <c r="V67" s="153">
        <v>12.081089504435315</v>
      </c>
      <c r="W67" s="153">
        <v>12.201900399479671</v>
      </c>
      <c r="X67" s="153">
        <v>12.323919403474466</v>
      </c>
      <c r="Y67" s="153">
        <v>1275.8337562446943</v>
      </c>
      <c r="Z67" s="153">
        <v>12.571630183484304</v>
      </c>
      <c r="AA67" s="153">
        <v>19.046019727978724</v>
      </c>
      <c r="AB67" s="153">
        <v>19.236479925258514</v>
      </c>
      <c r="AC67" s="153">
        <v>19.428844724511098</v>
      </c>
      <c r="AD67" s="153">
        <v>19.623133171756201</v>
      </c>
      <c r="AE67" s="153">
        <v>19.819364503473768</v>
      </c>
      <c r="AF67" s="153">
        <v>20.017558148508506</v>
      </c>
      <c r="AG67" s="153">
        <v>20.217733729993594</v>
      </c>
    </row>
    <row r="68" spans="1:33" x14ac:dyDescent="0.35">
      <c r="A68" s="151" t="s">
        <v>290</v>
      </c>
      <c r="B68" s="14" t="s">
        <v>21</v>
      </c>
      <c r="C68" s="153">
        <v>10.201000000000001</v>
      </c>
      <c r="D68" s="153" t="s">
        <v>475</v>
      </c>
      <c r="E68" s="153" t="s">
        <v>475</v>
      </c>
      <c r="F68" s="153">
        <v>72.121069999999989</v>
      </c>
      <c r="G68" s="153">
        <v>83.248320800000002</v>
      </c>
      <c r="H68" s="153" t="s">
        <v>475</v>
      </c>
      <c r="I68" s="153" t="s">
        <v>475</v>
      </c>
      <c r="J68" s="153" t="s">
        <v>475</v>
      </c>
      <c r="K68" s="153" t="s">
        <v>475</v>
      </c>
      <c r="L68" s="153" t="s">
        <v>475</v>
      </c>
      <c r="M68" s="153" t="s">
        <v>475</v>
      </c>
      <c r="N68" s="153" t="s">
        <v>475</v>
      </c>
      <c r="O68" s="153" t="s">
        <v>475</v>
      </c>
      <c r="P68" s="153" t="s">
        <v>475</v>
      </c>
      <c r="Q68" s="153">
        <v>103.45267919138603</v>
      </c>
      <c r="R68" s="153" t="s">
        <v>475</v>
      </c>
      <c r="S68" s="153" t="s">
        <v>475</v>
      </c>
      <c r="T68" s="153" t="s">
        <v>475</v>
      </c>
      <c r="U68" s="153" t="s">
        <v>475</v>
      </c>
      <c r="V68" s="153" t="s">
        <v>475</v>
      </c>
      <c r="W68" s="153" t="s">
        <v>475</v>
      </c>
      <c r="X68" s="153" t="s">
        <v>475</v>
      </c>
      <c r="Y68" s="153" t="s">
        <v>475</v>
      </c>
      <c r="Z68" s="153" t="s">
        <v>475</v>
      </c>
      <c r="AA68" s="153" t="s">
        <v>475</v>
      </c>
      <c r="AB68" s="153" t="s">
        <v>475</v>
      </c>
      <c r="AC68" s="153" t="s">
        <v>475</v>
      </c>
      <c r="AD68" s="153" t="s">
        <v>475</v>
      </c>
      <c r="AE68" s="153" t="s">
        <v>475</v>
      </c>
      <c r="AF68" s="153" t="s">
        <v>475</v>
      </c>
      <c r="AG68" s="153" t="s">
        <v>475</v>
      </c>
    </row>
    <row r="69" spans="1:33" x14ac:dyDescent="0.35">
      <c r="A69" s="151" t="s">
        <v>291</v>
      </c>
      <c r="B69" s="14" t="s">
        <v>21</v>
      </c>
      <c r="C69" s="153">
        <v>10.201000000000001</v>
      </c>
      <c r="D69" s="153" t="s">
        <v>475</v>
      </c>
      <c r="E69" s="153" t="s">
        <v>475</v>
      </c>
      <c r="F69" s="153" t="s">
        <v>475</v>
      </c>
      <c r="G69" s="153" t="s">
        <v>475</v>
      </c>
      <c r="H69" s="153" t="s">
        <v>475</v>
      </c>
      <c r="I69" s="153" t="s">
        <v>475</v>
      </c>
      <c r="J69" s="153" t="s">
        <v>475</v>
      </c>
      <c r="K69" s="153" t="s">
        <v>475</v>
      </c>
      <c r="L69" s="153" t="s">
        <v>475</v>
      </c>
      <c r="M69" s="153" t="s">
        <v>475</v>
      </c>
      <c r="N69" s="153" t="s">
        <v>475</v>
      </c>
      <c r="O69" s="153" t="s">
        <v>475</v>
      </c>
      <c r="P69" s="153" t="s">
        <v>475</v>
      </c>
      <c r="Q69" s="153" t="s">
        <v>475</v>
      </c>
      <c r="R69" s="153" t="s">
        <v>475</v>
      </c>
      <c r="S69" s="153" t="s">
        <v>475</v>
      </c>
      <c r="T69" s="153" t="s">
        <v>475</v>
      </c>
      <c r="U69" s="153" t="s">
        <v>475</v>
      </c>
      <c r="V69" s="153" t="s">
        <v>475</v>
      </c>
      <c r="W69" s="153" t="s">
        <v>475</v>
      </c>
      <c r="X69" s="153" t="s">
        <v>475</v>
      </c>
      <c r="Y69" s="153" t="s">
        <v>475</v>
      </c>
      <c r="Z69" s="153" t="s">
        <v>475</v>
      </c>
      <c r="AA69" s="153" t="s">
        <v>475</v>
      </c>
      <c r="AB69" s="153" t="s">
        <v>475</v>
      </c>
      <c r="AC69" s="153" t="s">
        <v>475</v>
      </c>
      <c r="AD69" s="153" t="s">
        <v>475</v>
      </c>
      <c r="AE69" s="153" t="s">
        <v>475</v>
      </c>
      <c r="AF69" s="153" t="s">
        <v>475</v>
      </c>
      <c r="AG69" s="153" t="s">
        <v>475</v>
      </c>
    </row>
    <row r="70" spans="1:33" x14ac:dyDescent="0.35">
      <c r="A70" s="151" t="s">
        <v>297</v>
      </c>
      <c r="B70" s="14" t="s">
        <v>21</v>
      </c>
      <c r="C70" s="153" t="s">
        <v>475</v>
      </c>
      <c r="D70" s="153" t="s">
        <v>475</v>
      </c>
      <c r="E70" s="153" t="s">
        <v>475</v>
      </c>
      <c r="F70" s="153" t="s">
        <v>475</v>
      </c>
      <c r="G70" s="153">
        <v>1837.70668166</v>
      </c>
      <c r="H70" s="153">
        <v>4401.6300898188001</v>
      </c>
      <c r="I70" s="153">
        <v>5101.6658437884071</v>
      </c>
      <c r="J70" s="153">
        <v>3255.002928996882</v>
      </c>
      <c r="K70" s="153" t="s">
        <v>475</v>
      </c>
      <c r="L70" s="153" t="s">
        <v>475</v>
      </c>
      <c r="M70" s="153" t="s">
        <v>475</v>
      </c>
      <c r="N70" s="153" t="s">
        <v>475</v>
      </c>
      <c r="O70" s="153" t="s">
        <v>475</v>
      </c>
      <c r="P70" s="153" t="s">
        <v>475</v>
      </c>
      <c r="Q70" s="153" t="s">
        <v>475</v>
      </c>
      <c r="R70" s="153" t="s">
        <v>475</v>
      </c>
      <c r="S70" s="153" t="s">
        <v>475</v>
      </c>
      <c r="T70" s="153" t="s">
        <v>475</v>
      </c>
      <c r="U70" s="153" t="s">
        <v>475</v>
      </c>
      <c r="V70" s="153" t="s">
        <v>475</v>
      </c>
      <c r="W70" s="153" t="s">
        <v>475</v>
      </c>
      <c r="X70" s="153" t="s">
        <v>475</v>
      </c>
      <c r="Y70" s="153" t="s">
        <v>475</v>
      </c>
      <c r="Z70" s="153" t="s">
        <v>475</v>
      </c>
      <c r="AA70" s="153" t="s">
        <v>475</v>
      </c>
      <c r="AB70" s="153" t="s">
        <v>475</v>
      </c>
      <c r="AC70" s="153" t="s">
        <v>475</v>
      </c>
      <c r="AD70" s="153" t="s">
        <v>475</v>
      </c>
      <c r="AE70" s="153" t="s">
        <v>475</v>
      </c>
      <c r="AF70" s="153" t="s">
        <v>475</v>
      </c>
      <c r="AG70" s="153" t="s">
        <v>475</v>
      </c>
    </row>
    <row r="71" spans="1:33" x14ac:dyDescent="0.35">
      <c r="A71" s="151" t="s">
        <v>292</v>
      </c>
      <c r="B71" s="14" t="s">
        <v>21</v>
      </c>
      <c r="C71" s="153">
        <v>628.38160000000005</v>
      </c>
      <c r="D71" s="153">
        <v>482.78000000000003</v>
      </c>
      <c r="E71" s="153">
        <v>801.79859999999996</v>
      </c>
      <c r="F71" s="153">
        <v>1175.573441</v>
      </c>
      <c r="G71" s="153">
        <v>812.71173181000006</v>
      </c>
      <c r="H71" s="153">
        <v>364.70048738469995</v>
      </c>
      <c r="I71" s="153">
        <v>75.36793069267101</v>
      </c>
      <c r="J71" s="153">
        <v>76.121609999597695</v>
      </c>
      <c r="K71" s="153">
        <v>108.28567056280802</v>
      </c>
      <c r="L71" s="153">
        <v>109.36852726843611</v>
      </c>
      <c r="M71" s="153">
        <v>110.46221254112048</v>
      </c>
      <c r="N71" s="153">
        <v>111.56683466653166</v>
      </c>
      <c r="O71" s="153">
        <v>112.68250301319698</v>
      </c>
      <c r="P71" s="153">
        <v>113.80932804332895</v>
      </c>
      <c r="Q71" s="153">
        <v>114.94742132376226</v>
      </c>
      <c r="R71" s="153">
        <v>116.09689553699984</v>
      </c>
      <c r="S71" s="153">
        <v>117.25786449236988</v>
      </c>
      <c r="T71" s="153">
        <v>118.43044313729358</v>
      </c>
      <c r="U71" s="153">
        <v>119.61474756866653</v>
      </c>
      <c r="V71" s="153">
        <v>120.81089504435316</v>
      </c>
      <c r="W71" s="153">
        <v>122.01900399479671</v>
      </c>
      <c r="X71" s="153">
        <v>123.23919403474466</v>
      </c>
      <c r="Y71" s="153">
        <v>124.47158597509214</v>
      </c>
      <c r="Z71" s="153">
        <v>125.71630183484304</v>
      </c>
      <c r="AA71" s="153">
        <v>126.9734648531915</v>
      </c>
      <c r="AB71" s="153">
        <v>128.24319950172344</v>
      </c>
      <c r="AC71" s="153">
        <v>129.52563149674066</v>
      </c>
      <c r="AD71" s="153">
        <v>130.82088781170802</v>
      </c>
      <c r="AE71" s="153">
        <v>132.1290966898251</v>
      </c>
      <c r="AF71" s="153">
        <v>133.45038765672336</v>
      </c>
      <c r="AG71" s="153">
        <v>134.78489153329062</v>
      </c>
    </row>
    <row r="72" spans="1:33" x14ac:dyDescent="0.35">
      <c r="A72" s="151" t="s">
        <v>301</v>
      </c>
      <c r="B72" s="14" t="s">
        <v>21</v>
      </c>
      <c r="C72" s="153">
        <v>40.804000000000002</v>
      </c>
      <c r="D72" s="153">
        <v>5.05</v>
      </c>
      <c r="E72" s="153">
        <v>204.02</v>
      </c>
      <c r="F72" s="153">
        <v>5.1515049999999993</v>
      </c>
      <c r="G72" s="153">
        <v>5.2030200500000001</v>
      </c>
      <c r="H72" s="153">
        <v>5.2550502505000001</v>
      </c>
      <c r="I72" s="153">
        <v>323.76364593330504</v>
      </c>
      <c r="J72" s="153">
        <v>5.3606767605350489</v>
      </c>
      <c r="K72" s="153">
        <v>5.4142835281404009</v>
      </c>
      <c r="L72" s="153">
        <v>5.4684263634218055</v>
      </c>
      <c r="M72" s="153">
        <v>5.523110627056024</v>
      </c>
      <c r="N72" s="153">
        <v>5.5783417333265826</v>
      </c>
      <c r="O72" s="153">
        <v>11.268250301319698</v>
      </c>
      <c r="P72" s="153">
        <v>11.380932804332895</v>
      </c>
      <c r="Q72" s="153">
        <v>11.494742132376226</v>
      </c>
      <c r="R72" s="153">
        <v>11.609689553699985</v>
      </c>
      <c r="S72" s="153">
        <v>11.725786449236988</v>
      </c>
      <c r="T72" s="153">
        <v>11.843044313729358</v>
      </c>
      <c r="U72" s="153">
        <v>11.961474756866652</v>
      </c>
      <c r="V72" s="153">
        <v>12.081089504435315</v>
      </c>
      <c r="W72" s="153">
        <v>268.44180878855275</v>
      </c>
      <c r="X72" s="153">
        <v>12.323919403474466</v>
      </c>
      <c r="Y72" s="153">
        <v>248.94317195018428</v>
      </c>
      <c r="Z72" s="153">
        <v>12.571630183484304</v>
      </c>
      <c r="AA72" s="153">
        <v>12.69734648531915</v>
      </c>
      <c r="AB72" s="153">
        <v>12.824319950172342</v>
      </c>
      <c r="AC72" s="153">
        <v>401.52945763989601</v>
      </c>
      <c r="AD72" s="153">
        <v>13.082088781170802</v>
      </c>
      <c r="AE72" s="153">
        <v>13.212909668982512</v>
      </c>
      <c r="AF72" s="153">
        <v>13.345038765672337</v>
      </c>
      <c r="AG72" s="153">
        <v>13.478489153329063</v>
      </c>
    </row>
    <row r="73" spans="1:33" x14ac:dyDescent="0.35">
      <c r="A73" s="151" t="s">
        <v>302</v>
      </c>
      <c r="B73" s="14" t="s">
        <v>21</v>
      </c>
      <c r="C73" s="153">
        <v>20.402000000000001</v>
      </c>
      <c r="D73" s="153">
        <v>71.13430000000001</v>
      </c>
      <c r="E73" s="153">
        <v>59.401341090000003</v>
      </c>
      <c r="F73" s="153">
        <v>135.03141390815998</v>
      </c>
      <c r="G73" s="153">
        <v>62.268349549026595</v>
      </c>
      <c r="H73" s="153">
        <v>63.697515096360597</v>
      </c>
      <c r="I73" s="153">
        <v>49.386418251397075</v>
      </c>
      <c r="J73" s="153">
        <v>15.86598898492327</v>
      </c>
      <c r="K73" s="153">
        <v>16.024648874772506</v>
      </c>
      <c r="L73" s="153">
        <v>16.184895363520234</v>
      </c>
      <c r="M73" s="153">
        <v>16.346744317155437</v>
      </c>
      <c r="N73" s="153">
        <v>16.510211760326985</v>
      </c>
      <c r="O73" s="153">
        <v>16.675313877930257</v>
      </c>
      <c r="P73" s="153">
        <v>16.84206701670956</v>
      </c>
      <c r="Q73" s="153">
        <v>17.010487686876658</v>
      </c>
      <c r="R73" s="153">
        <v>17.180592563745421</v>
      </c>
      <c r="S73" s="153">
        <v>17.352398489382878</v>
      </c>
      <c r="T73" s="153">
        <v>17.525922474276708</v>
      </c>
      <c r="U73" s="153">
        <v>17.701181699019479</v>
      </c>
      <c r="V73" s="153">
        <v>17.878193516009667</v>
      </c>
      <c r="W73" s="153">
        <v>18.056975451169766</v>
      </c>
      <c r="X73" s="153">
        <v>18.237545205681464</v>
      </c>
      <c r="Y73" s="153">
        <v>18.419920657738281</v>
      </c>
      <c r="Z73" s="153">
        <v>18.60411986431566</v>
      </c>
      <c r="AA73" s="153">
        <v>18.790161062958823</v>
      </c>
      <c r="AB73" s="153">
        <v>18.978062673588411</v>
      </c>
      <c r="AC73" s="153">
        <v>19.167843300324297</v>
      </c>
      <c r="AD73" s="153">
        <v>19.359521733327533</v>
      </c>
      <c r="AE73" s="153">
        <v>19.553116950660808</v>
      </c>
      <c r="AF73" s="153">
        <v>19.748648120167417</v>
      </c>
      <c r="AG73" s="153">
        <v>19.946134601369096</v>
      </c>
    </row>
    <row r="74" spans="1:33" x14ac:dyDescent="0.35">
      <c r="A74" s="151" t="s">
        <v>312</v>
      </c>
      <c r="B74" s="14" t="s">
        <v>21</v>
      </c>
      <c r="C74" s="153">
        <v>144.40478981393889</v>
      </c>
      <c r="D74" s="153">
        <v>296.81952628074941</v>
      </c>
      <c r="E74" s="153">
        <v>299.78772154355755</v>
      </c>
      <c r="F74" s="153">
        <v>302.78559875899185</v>
      </c>
      <c r="G74" s="153">
        <v>305.81345474658241</v>
      </c>
      <c r="H74" s="153">
        <v>351.37406010253994</v>
      </c>
      <c r="I74" s="153">
        <v>456.95593999220949</v>
      </c>
      <c r="J74" s="153">
        <v>461.52549939213145</v>
      </c>
      <c r="K74" s="153">
        <v>466.14075438605289</v>
      </c>
      <c r="L74" s="153">
        <v>470.80216192991281</v>
      </c>
      <c r="M74" s="153">
        <v>475.51018354921263</v>
      </c>
      <c r="N74" s="153">
        <v>281.69406161987445</v>
      </c>
      <c r="O74" s="153">
        <v>284.51100223607318</v>
      </c>
      <c r="P74" s="153">
        <v>287.35611225843394</v>
      </c>
      <c r="Q74" s="153">
        <v>290.2296733810183</v>
      </c>
      <c r="R74" s="153">
        <v>322.60960935610422</v>
      </c>
      <c r="S74" s="153">
        <v>262.08881393545539</v>
      </c>
      <c r="T74" s="153">
        <v>264.70970207480997</v>
      </c>
      <c r="U74" s="153">
        <v>267.35679909555807</v>
      </c>
      <c r="V74" s="153">
        <v>270.03036708651359</v>
      </c>
      <c r="W74" s="153">
        <v>272.73067075737725</v>
      </c>
      <c r="X74" s="153">
        <v>229.54831455412682</v>
      </c>
      <c r="Y74" s="153">
        <v>231.84379769966816</v>
      </c>
      <c r="Z74" s="153">
        <v>234.16223567666481</v>
      </c>
      <c r="AA74" s="153">
        <v>236.5038580334315</v>
      </c>
      <c r="AB74" s="153">
        <v>238.86889661376586</v>
      </c>
      <c r="AC74" s="153">
        <v>58.974076475087216</v>
      </c>
      <c r="AD74" s="153">
        <v>59.563817239838066</v>
      </c>
      <c r="AE74" s="153">
        <v>60.159455412236454</v>
      </c>
      <c r="AF74" s="153">
        <v>60.761049966358819</v>
      </c>
      <c r="AG74" s="153">
        <v>72.526598732574556</v>
      </c>
    </row>
    <row r="75" spans="1:33" x14ac:dyDescent="0.35">
      <c r="A75" s="151" t="s">
        <v>293</v>
      </c>
      <c r="B75" s="14" t="s">
        <v>21</v>
      </c>
      <c r="C75" s="153">
        <v>469</v>
      </c>
      <c r="D75" s="153">
        <v>607.01</v>
      </c>
      <c r="E75" s="153">
        <v>331.53250000000003</v>
      </c>
      <c r="F75" s="153">
        <v>334.84782499999994</v>
      </c>
      <c r="G75" s="153">
        <v>338.19630325000003</v>
      </c>
      <c r="H75" s="153">
        <v>341.57826628249995</v>
      </c>
      <c r="I75" s="153">
        <v>344.99404894532506</v>
      </c>
      <c r="J75" s="153">
        <v>348.44398943477819</v>
      </c>
      <c r="K75" s="153">
        <v>351.92842932912606</v>
      </c>
      <c r="L75" s="153">
        <v>355.44771362241738</v>
      </c>
      <c r="M75" s="153">
        <v>359.00219075864152</v>
      </c>
      <c r="N75" s="153">
        <v>362.59221266622791</v>
      </c>
      <c r="O75" s="153">
        <v>366.21813479289017</v>
      </c>
      <c r="P75" s="153">
        <v>369.8803161408191</v>
      </c>
      <c r="Q75" s="153">
        <v>373.57911930222735</v>
      </c>
      <c r="R75" s="153">
        <v>377.31491049524948</v>
      </c>
      <c r="S75" s="153">
        <v>381.08805960020209</v>
      </c>
      <c r="T75" s="153">
        <v>384.89894019620414</v>
      </c>
      <c r="U75" s="153">
        <v>388.74792959816619</v>
      </c>
      <c r="V75" s="153">
        <v>392.63540889414776</v>
      </c>
      <c r="W75" s="153">
        <v>396.5617629830893</v>
      </c>
      <c r="X75" s="153">
        <v>400.52738061292013</v>
      </c>
      <c r="Y75" s="153">
        <v>404.53265441904944</v>
      </c>
      <c r="Z75" s="153">
        <v>408.5779809632399</v>
      </c>
      <c r="AA75" s="153">
        <v>412.66376077287237</v>
      </c>
      <c r="AB75" s="153">
        <v>416.79039838060112</v>
      </c>
      <c r="AC75" s="153">
        <v>420.95830236440713</v>
      </c>
      <c r="AD75" s="153">
        <v>425.16788538805105</v>
      </c>
      <c r="AE75" s="153">
        <v>429.4195642419316</v>
      </c>
      <c r="AF75" s="153">
        <v>433.71375988435096</v>
      </c>
      <c r="AG75" s="153">
        <v>438.05089748319455</v>
      </c>
    </row>
    <row r="76" spans="1:33" x14ac:dyDescent="0.35">
      <c r="A76" s="151" t="s">
        <v>294</v>
      </c>
      <c r="B76" s="14" t="s">
        <v>21</v>
      </c>
      <c r="C76" s="153">
        <v>208.226</v>
      </c>
      <c r="D76" s="153">
        <v>208.51045999999999</v>
      </c>
      <c r="E76" s="153">
        <v>198.9195</v>
      </c>
      <c r="F76" s="153">
        <v>206.06019999999998</v>
      </c>
      <c r="G76" s="153">
        <v>218.52684210000001</v>
      </c>
      <c r="H76" s="153">
        <v>220.71211052099997</v>
      </c>
      <c r="I76" s="153">
        <v>222.91923162621003</v>
      </c>
      <c r="J76" s="153">
        <v>225.14842394247208</v>
      </c>
      <c r="K76" s="153">
        <v>227.39990818189685</v>
      </c>
      <c r="L76" s="153">
        <v>229.67390726371582</v>
      </c>
      <c r="M76" s="153">
        <v>231.97064633635298</v>
      </c>
      <c r="N76" s="153">
        <v>234.29035279971649</v>
      </c>
      <c r="O76" s="153">
        <v>236.63325632771364</v>
      </c>
      <c r="P76" s="153">
        <v>238.99958889099079</v>
      </c>
      <c r="Q76" s="153">
        <v>241.38958477990073</v>
      </c>
      <c r="R76" s="153">
        <v>243.80348062769968</v>
      </c>
      <c r="S76" s="153">
        <v>246.24151543397676</v>
      </c>
      <c r="T76" s="153">
        <v>248.70393058831652</v>
      </c>
      <c r="U76" s="153">
        <v>251.1909698941997</v>
      </c>
      <c r="V76" s="153">
        <v>253.70287959314163</v>
      </c>
      <c r="W76" s="153">
        <v>256.23990838907309</v>
      </c>
      <c r="X76" s="153">
        <v>258.80230747296378</v>
      </c>
      <c r="Y76" s="153">
        <v>261.39033054769351</v>
      </c>
      <c r="Z76" s="153">
        <v>264.00423385317038</v>
      </c>
      <c r="AA76" s="153">
        <v>266.64427619170215</v>
      </c>
      <c r="AB76" s="153">
        <v>269.31071895361919</v>
      </c>
      <c r="AC76" s="153">
        <v>272.00382614315538</v>
      </c>
      <c r="AD76" s="153">
        <v>274.72386440458683</v>
      </c>
      <c r="AE76" s="153">
        <v>277.47110304863276</v>
      </c>
      <c r="AF76" s="153">
        <v>280.2458140791191</v>
      </c>
      <c r="AG76" s="153">
        <v>283.0482722199103</v>
      </c>
    </row>
    <row r="77" spans="1:33" x14ac:dyDescent="0.35">
      <c r="A77" s="164" t="s">
        <v>295</v>
      </c>
      <c r="B77" s="165" t="s">
        <v>21</v>
      </c>
      <c r="C77" s="169">
        <v>-1263.3192086770487</v>
      </c>
      <c r="D77" s="169">
        <v>149.32705228479244</v>
      </c>
      <c r="E77" s="169">
        <v>1289.226954324211</v>
      </c>
      <c r="F77" s="169">
        <v>709.04826436409166</v>
      </c>
      <c r="G77" s="169">
        <v>2029.7532609790524</v>
      </c>
      <c r="H77" s="169">
        <v>2874.0363010112123</v>
      </c>
      <c r="I77" s="169">
        <v>2605.3309947865964</v>
      </c>
      <c r="J77" s="169">
        <v>4557.331261291989</v>
      </c>
      <c r="K77" s="169">
        <v>4483.8187778753691</v>
      </c>
      <c r="L77" s="169">
        <v>4445.4844445805193</v>
      </c>
      <c r="M77" s="169">
        <v>5078.3500694005106</v>
      </c>
      <c r="N77" s="169">
        <v>5411.7721081994896</v>
      </c>
      <c r="O77" s="169">
        <v>5514.6882078414874</v>
      </c>
      <c r="P77" s="169">
        <v>5644.948122628206</v>
      </c>
      <c r="Q77" s="169">
        <v>5663.543748243228</v>
      </c>
      <c r="R77" s="169">
        <v>5847.5934359799776</v>
      </c>
      <c r="S77" s="169">
        <v>6001.6958563377793</v>
      </c>
      <c r="T77" s="169">
        <v>6063.3878387650711</v>
      </c>
      <c r="U77" s="169">
        <v>6145.7949506626537</v>
      </c>
      <c r="V77" s="169">
        <v>6037.7211576021491</v>
      </c>
      <c r="W77" s="169">
        <v>3890.3888927257012</v>
      </c>
      <c r="X77" s="169">
        <v>6475.2683307955613</v>
      </c>
      <c r="Y77" s="169">
        <v>5045.2912312474782</v>
      </c>
      <c r="Z77" s="169">
        <v>6635.9538334465051</v>
      </c>
      <c r="AA77" s="169">
        <v>6711.2494655277878</v>
      </c>
      <c r="AB77" s="169">
        <v>6774.8719367233789</v>
      </c>
      <c r="AC77" s="169">
        <v>6661.1873804767711</v>
      </c>
      <c r="AD77" s="169">
        <v>7114.9050933668241</v>
      </c>
      <c r="AE77" s="169">
        <v>7200.7865615536593</v>
      </c>
      <c r="AF77" s="169">
        <v>7277.678154063904</v>
      </c>
      <c r="AG77" s="169">
        <v>7326.0353005147408</v>
      </c>
    </row>
    <row r="78" spans="1:33" x14ac:dyDescent="0.35">
      <c r="A78" s="166" t="s">
        <v>296</v>
      </c>
      <c r="B78" s="167" t="s">
        <v>21</v>
      </c>
      <c r="C78" s="174">
        <v>-1263.3192086770487</v>
      </c>
      <c r="D78" s="175">
        <v>-1113.9921563922562</v>
      </c>
      <c r="E78" s="175">
        <v>175.23479793195474</v>
      </c>
      <c r="F78" s="175">
        <v>884.28306229604641</v>
      </c>
      <c r="G78" s="175">
        <v>2914.0363232750988</v>
      </c>
      <c r="H78" s="175">
        <v>5788.0726242863111</v>
      </c>
      <c r="I78" s="175">
        <v>8393.4036190729075</v>
      </c>
      <c r="J78" s="175">
        <v>12950.734880364897</v>
      </c>
      <c r="K78" s="175">
        <v>17434.553658240264</v>
      </c>
      <c r="L78" s="175">
        <v>21880.038102820785</v>
      </c>
      <c r="M78" s="175">
        <v>26958.388172221297</v>
      </c>
      <c r="N78" s="175">
        <v>32370.160280420787</v>
      </c>
      <c r="O78" s="175">
        <v>37884.848488262272</v>
      </c>
      <c r="P78" s="175">
        <v>43529.79661089048</v>
      </c>
      <c r="Q78" s="175">
        <v>49193.340359133712</v>
      </c>
      <c r="R78" s="175">
        <v>55040.933795113691</v>
      </c>
      <c r="S78" s="175">
        <v>61042.629651451469</v>
      </c>
      <c r="T78" s="175">
        <v>67106.017490216545</v>
      </c>
      <c r="U78" s="175">
        <v>73251.812440879206</v>
      </c>
      <c r="V78" s="175">
        <v>79289.533598481357</v>
      </c>
      <c r="W78" s="175">
        <v>83179.922491207064</v>
      </c>
      <c r="X78" s="175">
        <v>89655.190822002623</v>
      </c>
      <c r="Y78" s="175">
        <v>94700.482053250103</v>
      </c>
      <c r="Z78" s="175">
        <v>101336.43588669661</v>
      </c>
      <c r="AA78" s="175">
        <v>108047.68535222439</v>
      </c>
      <c r="AB78" s="175">
        <v>114822.55728894778</v>
      </c>
      <c r="AC78" s="175">
        <v>121483.74466942454</v>
      </c>
      <c r="AD78" s="175">
        <v>128598.64976279136</v>
      </c>
      <c r="AE78" s="175">
        <v>135799.43632434504</v>
      </c>
      <c r="AF78" s="175">
        <v>143077.11447840894</v>
      </c>
      <c r="AG78" s="175">
        <v>150403.14977892369</v>
      </c>
    </row>
  </sheetData>
  <pageMargins left="0.98425196850393704" right="0.51181102362204722" top="0.82677165354330717" bottom="0.74803149606299213" header="0.31496062992125984" footer="0.31496062992125984"/>
  <pageSetup paperSize="174" scale="35" orientation="landscape" horizontalDpi="1200" verticalDpi="120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"/>
  <sheetViews>
    <sheetView workbookViewId="0"/>
  </sheetViews>
  <sheetFormatPr defaultRowHeight="14.5" x14ac:dyDescent="0.35"/>
  <sheetData/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X179"/>
  <sheetViews>
    <sheetView zoomScale="85" zoomScaleNormal="85" workbookViewId="0">
      <pane xSplit="2" ySplit="5" topLeftCell="C151" activePane="bottomRight" state="frozen"/>
      <selection pane="topRight" activeCell="C1" sqref="C1"/>
      <selection pane="bottomLeft" activeCell="A6" sqref="A6"/>
      <selection pane="bottomRight" sqref="A1:XFD1048576"/>
    </sheetView>
  </sheetViews>
  <sheetFormatPr defaultRowHeight="14.5" x14ac:dyDescent="0.35"/>
  <cols>
    <col min="1" max="1" width="9.1796875" style="2"/>
    <col min="2" max="2" width="54" customWidth="1"/>
    <col min="3" max="3" width="10" style="2" customWidth="1"/>
    <col min="4" max="4" width="11" style="2" customWidth="1"/>
    <col min="5" max="5" width="10.453125" style="2" customWidth="1"/>
    <col min="6" max="6" width="12.1796875" style="2" customWidth="1"/>
    <col min="7" max="7" width="11" style="2" customWidth="1"/>
    <col min="8" max="8" width="10.453125" style="2" customWidth="1"/>
    <col min="9" max="9" width="10.7265625" style="2" customWidth="1"/>
    <col min="10" max="13" width="9.1796875" style="2" customWidth="1"/>
    <col min="14" max="18" width="9.1796875" customWidth="1"/>
    <col min="19" max="19" width="9.1796875" style="259"/>
    <col min="23" max="38" width="9.1796875" customWidth="1"/>
    <col min="43" max="58" width="9.1796875" customWidth="1"/>
    <col min="63" max="78" width="9.1796875" customWidth="1"/>
    <col min="83" max="98" width="9.1796875" customWidth="1"/>
    <col min="103" max="118" width="9.1796875" customWidth="1"/>
    <col min="123" max="126" width="9.1796875" customWidth="1"/>
    <col min="127" max="127" width="17.7265625" customWidth="1"/>
  </cols>
  <sheetData>
    <row r="1" spans="1:127" x14ac:dyDescent="0.35">
      <c r="E1" s="2">
        <v>1</v>
      </c>
      <c r="F1" s="132"/>
      <c r="G1" s="131"/>
    </row>
    <row r="2" spans="1:127" ht="16" thickBot="1" x14ac:dyDescent="0.4">
      <c r="A2" s="1" t="s">
        <v>439</v>
      </c>
      <c r="G2" s="131"/>
    </row>
    <row r="3" spans="1:127" x14ac:dyDescent="0.35">
      <c r="A3" s="363" t="s">
        <v>6</v>
      </c>
      <c r="B3" s="366" t="s">
        <v>5</v>
      </c>
      <c r="C3" s="360">
        <v>2022</v>
      </c>
      <c r="D3" s="371"/>
      <c r="E3" s="371"/>
      <c r="F3" s="372"/>
      <c r="G3" s="362">
        <v>2023</v>
      </c>
      <c r="H3" s="369"/>
      <c r="I3" s="369"/>
      <c r="J3" s="370"/>
      <c r="K3" s="362">
        <v>2024</v>
      </c>
      <c r="L3" s="369"/>
      <c r="M3" s="369"/>
      <c r="N3" s="370"/>
      <c r="O3" s="362">
        <v>2025</v>
      </c>
      <c r="P3" s="369"/>
      <c r="Q3" s="369"/>
      <c r="R3" s="370"/>
      <c r="S3" s="362">
        <v>2026</v>
      </c>
      <c r="T3" s="369"/>
      <c r="U3" s="369"/>
      <c r="V3" s="370"/>
      <c r="W3" s="360">
        <v>2027</v>
      </c>
      <c r="X3" s="371"/>
      <c r="Y3" s="371"/>
      <c r="Z3" s="372"/>
      <c r="AA3" s="362">
        <v>2028</v>
      </c>
      <c r="AB3" s="369"/>
      <c r="AC3" s="369"/>
      <c r="AD3" s="370"/>
      <c r="AE3" s="362">
        <v>2029</v>
      </c>
      <c r="AF3" s="369"/>
      <c r="AG3" s="369"/>
      <c r="AH3" s="370"/>
      <c r="AI3" s="362">
        <v>2030</v>
      </c>
      <c r="AJ3" s="369"/>
      <c r="AK3" s="369"/>
      <c r="AL3" s="370"/>
      <c r="AM3" s="362">
        <v>2031</v>
      </c>
      <c r="AN3" s="369"/>
      <c r="AO3" s="369"/>
      <c r="AP3" s="370"/>
      <c r="AQ3" s="360">
        <v>2032</v>
      </c>
      <c r="AR3" s="371"/>
      <c r="AS3" s="371"/>
      <c r="AT3" s="372"/>
      <c r="AU3" s="362">
        <v>2033</v>
      </c>
      <c r="AV3" s="369"/>
      <c r="AW3" s="369"/>
      <c r="AX3" s="370"/>
      <c r="AY3" s="362">
        <v>2034</v>
      </c>
      <c r="AZ3" s="369"/>
      <c r="BA3" s="369"/>
      <c r="BB3" s="370"/>
      <c r="BC3" s="362">
        <v>2035</v>
      </c>
      <c r="BD3" s="369"/>
      <c r="BE3" s="369"/>
      <c r="BF3" s="370"/>
      <c r="BG3" s="362">
        <v>2036</v>
      </c>
      <c r="BH3" s="369"/>
      <c r="BI3" s="369"/>
      <c r="BJ3" s="370"/>
      <c r="BK3" s="360">
        <v>2037</v>
      </c>
      <c r="BL3" s="371"/>
      <c r="BM3" s="371"/>
      <c r="BN3" s="372"/>
      <c r="BO3" s="362">
        <v>2038</v>
      </c>
      <c r="BP3" s="369"/>
      <c r="BQ3" s="369"/>
      <c r="BR3" s="370"/>
      <c r="BS3" s="362">
        <v>2039</v>
      </c>
      <c r="BT3" s="369"/>
      <c r="BU3" s="369"/>
      <c r="BV3" s="370"/>
      <c r="BW3" s="362">
        <v>2040</v>
      </c>
      <c r="BX3" s="369"/>
      <c r="BY3" s="369"/>
      <c r="BZ3" s="370"/>
      <c r="CA3" s="362">
        <v>2041</v>
      </c>
      <c r="CB3" s="369"/>
      <c r="CC3" s="369"/>
      <c r="CD3" s="370"/>
      <c r="CE3" s="360">
        <v>2042</v>
      </c>
      <c r="CF3" s="371"/>
      <c r="CG3" s="371"/>
      <c r="CH3" s="372"/>
      <c r="CI3" s="362">
        <v>2043</v>
      </c>
      <c r="CJ3" s="369"/>
      <c r="CK3" s="369"/>
      <c r="CL3" s="370"/>
      <c r="CM3" s="362">
        <v>2044</v>
      </c>
      <c r="CN3" s="369"/>
      <c r="CO3" s="369"/>
      <c r="CP3" s="370"/>
      <c r="CQ3" s="362">
        <v>2045</v>
      </c>
      <c r="CR3" s="369"/>
      <c r="CS3" s="369"/>
      <c r="CT3" s="370"/>
      <c r="CU3" s="362">
        <v>2046</v>
      </c>
      <c r="CV3" s="369"/>
      <c r="CW3" s="369"/>
      <c r="CX3" s="370"/>
      <c r="CY3" s="360">
        <v>2047</v>
      </c>
      <c r="CZ3" s="371"/>
      <c r="DA3" s="371"/>
      <c r="DB3" s="372"/>
      <c r="DC3" s="362">
        <v>2048</v>
      </c>
      <c r="DD3" s="369"/>
      <c r="DE3" s="369"/>
      <c r="DF3" s="370"/>
      <c r="DG3" s="362">
        <v>2049</v>
      </c>
      <c r="DH3" s="369"/>
      <c r="DI3" s="369"/>
      <c r="DJ3" s="370"/>
      <c r="DK3" s="362">
        <v>2050</v>
      </c>
      <c r="DL3" s="369"/>
      <c r="DM3" s="369"/>
      <c r="DN3" s="370"/>
      <c r="DO3" s="362">
        <v>2051</v>
      </c>
      <c r="DP3" s="369"/>
      <c r="DQ3" s="369"/>
      <c r="DR3" s="370"/>
      <c r="DS3" s="360">
        <v>2052</v>
      </c>
      <c r="DT3" s="371"/>
      <c r="DU3" s="371"/>
      <c r="DV3" s="372"/>
    </row>
    <row r="4" spans="1:127" x14ac:dyDescent="0.35">
      <c r="A4" s="364"/>
      <c r="B4" s="367"/>
      <c r="C4" s="36" t="s">
        <v>17</v>
      </c>
      <c r="D4" s="53" t="s">
        <v>22</v>
      </c>
      <c r="E4" s="29" t="s">
        <v>18</v>
      </c>
      <c r="F4" s="37" t="s">
        <v>20</v>
      </c>
      <c r="G4" s="33" t="s">
        <v>17</v>
      </c>
      <c r="H4" s="33" t="s">
        <v>22</v>
      </c>
      <c r="I4" s="20" t="s">
        <v>18</v>
      </c>
      <c r="J4" s="21" t="s">
        <v>20</v>
      </c>
      <c r="K4" s="33" t="s">
        <v>17</v>
      </c>
      <c r="L4" s="33" t="s">
        <v>22</v>
      </c>
      <c r="M4" s="20" t="s">
        <v>18</v>
      </c>
      <c r="N4" s="21" t="s">
        <v>20</v>
      </c>
      <c r="O4" s="33" t="s">
        <v>17</v>
      </c>
      <c r="P4" s="33" t="s">
        <v>22</v>
      </c>
      <c r="Q4" s="20" t="s">
        <v>18</v>
      </c>
      <c r="R4" s="21" t="s">
        <v>20</v>
      </c>
      <c r="S4" s="33" t="s">
        <v>17</v>
      </c>
      <c r="T4" s="33" t="s">
        <v>22</v>
      </c>
      <c r="U4" s="20" t="s">
        <v>18</v>
      </c>
      <c r="V4" s="21" t="s">
        <v>20</v>
      </c>
      <c r="W4" s="36" t="s">
        <v>17</v>
      </c>
      <c r="X4" s="53" t="s">
        <v>22</v>
      </c>
      <c r="Y4" s="29" t="s">
        <v>18</v>
      </c>
      <c r="Z4" s="37" t="s">
        <v>20</v>
      </c>
      <c r="AA4" s="33" t="s">
        <v>17</v>
      </c>
      <c r="AB4" s="33" t="s">
        <v>22</v>
      </c>
      <c r="AC4" s="20" t="s">
        <v>18</v>
      </c>
      <c r="AD4" s="21" t="s">
        <v>20</v>
      </c>
      <c r="AE4" s="33" t="s">
        <v>17</v>
      </c>
      <c r="AF4" s="33" t="s">
        <v>22</v>
      </c>
      <c r="AG4" s="20" t="s">
        <v>18</v>
      </c>
      <c r="AH4" s="21" t="s">
        <v>20</v>
      </c>
      <c r="AI4" s="33" t="s">
        <v>17</v>
      </c>
      <c r="AJ4" s="33" t="s">
        <v>22</v>
      </c>
      <c r="AK4" s="20" t="s">
        <v>18</v>
      </c>
      <c r="AL4" s="21" t="s">
        <v>20</v>
      </c>
      <c r="AM4" s="33" t="s">
        <v>17</v>
      </c>
      <c r="AN4" s="33" t="s">
        <v>22</v>
      </c>
      <c r="AO4" s="20" t="s">
        <v>18</v>
      </c>
      <c r="AP4" s="21" t="s">
        <v>20</v>
      </c>
      <c r="AQ4" s="36" t="s">
        <v>17</v>
      </c>
      <c r="AR4" s="53" t="s">
        <v>22</v>
      </c>
      <c r="AS4" s="29" t="s">
        <v>18</v>
      </c>
      <c r="AT4" s="37" t="s">
        <v>20</v>
      </c>
      <c r="AU4" s="33" t="s">
        <v>17</v>
      </c>
      <c r="AV4" s="33" t="s">
        <v>22</v>
      </c>
      <c r="AW4" s="20" t="s">
        <v>18</v>
      </c>
      <c r="AX4" s="21" t="s">
        <v>20</v>
      </c>
      <c r="AY4" s="33" t="s">
        <v>17</v>
      </c>
      <c r="AZ4" s="33" t="s">
        <v>22</v>
      </c>
      <c r="BA4" s="20" t="s">
        <v>18</v>
      </c>
      <c r="BB4" s="21" t="s">
        <v>20</v>
      </c>
      <c r="BC4" s="33" t="s">
        <v>17</v>
      </c>
      <c r="BD4" s="33" t="s">
        <v>22</v>
      </c>
      <c r="BE4" s="20" t="s">
        <v>18</v>
      </c>
      <c r="BF4" s="21" t="s">
        <v>20</v>
      </c>
      <c r="BG4" s="33" t="s">
        <v>17</v>
      </c>
      <c r="BH4" s="33" t="s">
        <v>22</v>
      </c>
      <c r="BI4" s="20" t="s">
        <v>18</v>
      </c>
      <c r="BJ4" s="21" t="s">
        <v>20</v>
      </c>
      <c r="BK4" s="36" t="s">
        <v>17</v>
      </c>
      <c r="BL4" s="53" t="s">
        <v>22</v>
      </c>
      <c r="BM4" s="29" t="s">
        <v>18</v>
      </c>
      <c r="BN4" s="37" t="s">
        <v>20</v>
      </c>
      <c r="BO4" s="33" t="s">
        <v>17</v>
      </c>
      <c r="BP4" s="33" t="s">
        <v>22</v>
      </c>
      <c r="BQ4" s="20" t="s">
        <v>18</v>
      </c>
      <c r="BR4" s="21" t="s">
        <v>20</v>
      </c>
      <c r="BS4" s="33" t="s">
        <v>17</v>
      </c>
      <c r="BT4" s="33" t="s">
        <v>22</v>
      </c>
      <c r="BU4" s="20" t="s">
        <v>18</v>
      </c>
      <c r="BV4" s="21" t="s">
        <v>20</v>
      </c>
      <c r="BW4" s="33" t="s">
        <v>17</v>
      </c>
      <c r="BX4" s="33" t="s">
        <v>22</v>
      </c>
      <c r="BY4" s="20" t="s">
        <v>18</v>
      </c>
      <c r="BZ4" s="21" t="s">
        <v>20</v>
      </c>
      <c r="CA4" s="33" t="s">
        <v>17</v>
      </c>
      <c r="CB4" s="33" t="s">
        <v>22</v>
      </c>
      <c r="CC4" s="20" t="s">
        <v>18</v>
      </c>
      <c r="CD4" s="21" t="s">
        <v>20</v>
      </c>
      <c r="CE4" s="36" t="s">
        <v>17</v>
      </c>
      <c r="CF4" s="53" t="s">
        <v>22</v>
      </c>
      <c r="CG4" s="29" t="s">
        <v>18</v>
      </c>
      <c r="CH4" s="37" t="s">
        <v>20</v>
      </c>
      <c r="CI4" s="33" t="s">
        <v>17</v>
      </c>
      <c r="CJ4" s="33" t="s">
        <v>22</v>
      </c>
      <c r="CK4" s="20" t="s">
        <v>18</v>
      </c>
      <c r="CL4" s="21" t="s">
        <v>20</v>
      </c>
      <c r="CM4" s="33" t="s">
        <v>17</v>
      </c>
      <c r="CN4" s="33" t="s">
        <v>22</v>
      </c>
      <c r="CO4" s="20" t="s">
        <v>18</v>
      </c>
      <c r="CP4" s="21" t="s">
        <v>20</v>
      </c>
      <c r="CQ4" s="33" t="s">
        <v>17</v>
      </c>
      <c r="CR4" s="33" t="s">
        <v>22</v>
      </c>
      <c r="CS4" s="20" t="s">
        <v>18</v>
      </c>
      <c r="CT4" s="21" t="s">
        <v>20</v>
      </c>
      <c r="CU4" s="33" t="s">
        <v>17</v>
      </c>
      <c r="CV4" s="33" t="s">
        <v>22</v>
      </c>
      <c r="CW4" s="20" t="s">
        <v>18</v>
      </c>
      <c r="CX4" s="21" t="s">
        <v>20</v>
      </c>
      <c r="CY4" s="36" t="s">
        <v>17</v>
      </c>
      <c r="CZ4" s="53" t="s">
        <v>22</v>
      </c>
      <c r="DA4" s="29" t="s">
        <v>18</v>
      </c>
      <c r="DB4" s="37" t="s">
        <v>20</v>
      </c>
      <c r="DC4" s="33" t="s">
        <v>17</v>
      </c>
      <c r="DD4" s="33" t="s">
        <v>22</v>
      </c>
      <c r="DE4" s="20" t="s">
        <v>18</v>
      </c>
      <c r="DF4" s="21" t="s">
        <v>20</v>
      </c>
      <c r="DG4" s="33" t="s">
        <v>17</v>
      </c>
      <c r="DH4" s="33" t="s">
        <v>22</v>
      </c>
      <c r="DI4" s="20" t="s">
        <v>18</v>
      </c>
      <c r="DJ4" s="21" t="s">
        <v>20</v>
      </c>
      <c r="DK4" s="33" t="s">
        <v>17</v>
      </c>
      <c r="DL4" s="33" t="s">
        <v>22</v>
      </c>
      <c r="DM4" s="20" t="s">
        <v>18</v>
      </c>
      <c r="DN4" s="21" t="s">
        <v>20</v>
      </c>
      <c r="DO4" s="33" t="s">
        <v>17</v>
      </c>
      <c r="DP4" s="33" t="s">
        <v>22</v>
      </c>
      <c r="DQ4" s="20" t="s">
        <v>18</v>
      </c>
      <c r="DR4" s="21" t="s">
        <v>20</v>
      </c>
      <c r="DS4" s="36" t="s">
        <v>17</v>
      </c>
      <c r="DT4" s="53" t="s">
        <v>22</v>
      </c>
      <c r="DU4" s="29" t="s">
        <v>18</v>
      </c>
      <c r="DV4" s="37" t="s">
        <v>20</v>
      </c>
    </row>
    <row r="5" spans="1:127" x14ac:dyDescent="0.35">
      <c r="A5" s="365"/>
      <c r="B5" s="368"/>
      <c r="C5" s="38" t="s">
        <v>2</v>
      </c>
      <c r="D5" s="54" t="s">
        <v>23</v>
      </c>
      <c r="E5" s="30" t="s">
        <v>19</v>
      </c>
      <c r="F5" s="39" t="s">
        <v>21</v>
      </c>
      <c r="G5" s="34" t="s">
        <v>2</v>
      </c>
      <c r="H5" s="34" t="s">
        <v>23</v>
      </c>
      <c r="I5" s="23" t="s">
        <v>19</v>
      </c>
      <c r="J5" s="24" t="s">
        <v>21</v>
      </c>
      <c r="K5" s="34" t="s">
        <v>2</v>
      </c>
      <c r="L5" s="34" t="s">
        <v>23</v>
      </c>
      <c r="M5" s="23" t="s">
        <v>19</v>
      </c>
      <c r="N5" s="24" t="s">
        <v>21</v>
      </c>
      <c r="O5" s="34" t="s">
        <v>2</v>
      </c>
      <c r="P5" s="34" t="s">
        <v>23</v>
      </c>
      <c r="Q5" s="23" t="s">
        <v>19</v>
      </c>
      <c r="R5" s="24" t="s">
        <v>21</v>
      </c>
      <c r="S5" s="34" t="s">
        <v>2</v>
      </c>
      <c r="T5" s="34" t="s">
        <v>23</v>
      </c>
      <c r="U5" s="23" t="s">
        <v>19</v>
      </c>
      <c r="V5" s="24" t="s">
        <v>21</v>
      </c>
      <c r="W5" s="38" t="s">
        <v>2</v>
      </c>
      <c r="X5" s="54" t="s">
        <v>23</v>
      </c>
      <c r="Y5" s="30" t="s">
        <v>19</v>
      </c>
      <c r="Z5" s="39" t="s">
        <v>21</v>
      </c>
      <c r="AA5" s="34" t="s">
        <v>2</v>
      </c>
      <c r="AB5" s="34" t="s">
        <v>23</v>
      </c>
      <c r="AC5" s="23" t="s">
        <v>19</v>
      </c>
      <c r="AD5" s="24" t="s">
        <v>21</v>
      </c>
      <c r="AE5" s="34" t="s">
        <v>2</v>
      </c>
      <c r="AF5" s="34" t="s">
        <v>23</v>
      </c>
      <c r="AG5" s="23" t="s">
        <v>19</v>
      </c>
      <c r="AH5" s="24" t="s">
        <v>21</v>
      </c>
      <c r="AI5" s="34" t="s">
        <v>2</v>
      </c>
      <c r="AJ5" s="34" t="s">
        <v>23</v>
      </c>
      <c r="AK5" s="23" t="s">
        <v>19</v>
      </c>
      <c r="AL5" s="24" t="s">
        <v>21</v>
      </c>
      <c r="AM5" s="34" t="s">
        <v>2</v>
      </c>
      <c r="AN5" s="34" t="s">
        <v>23</v>
      </c>
      <c r="AO5" s="23" t="s">
        <v>19</v>
      </c>
      <c r="AP5" s="24" t="s">
        <v>21</v>
      </c>
      <c r="AQ5" s="38" t="s">
        <v>2</v>
      </c>
      <c r="AR5" s="54" t="s">
        <v>23</v>
      </c>
      <c r="AS5" s="30" t="s">
        <v>19</v>
      </c>
      <c r="AT5" s="39" t="s">
        <v>21</v>
      </c>
      <c r="AU5" s="34" t="s">
        <v>2</v>
      </c>
      <c r="AV5" s="34" t="s">
        <v>23</v>
      </c>
      <c r="AW5" s="23" t="s">
        <v>19</v>
      </c>
      <c r="AX5" s="24" t="s">
        <v>21</v>
      </c>
      <c r="AY5" s="34" t="s">
        <v>2</v>
      </c>
      <c r="AZ5" s="34" t="s">
        <v>23</v>
      </c>
      <c r="BA5" s="23" t="s">
        <v>19</v>
      </c>
      <c r="BB5" s="24" t="s">
        <v>21</v>
      </c>
      <c r="BC5" s="34" t="s">
        <v>2</v>
      </c>
      <c r="BD5" s="34" t="s">
        <v>23</v>
      </c>
      <c r="BE5" s="23" t="s">
        <v>19</v>
      </c>
      <c r="BF5" s="24" t="s">
        <v>21</v>
      </c>
      <c r="BG5" s="34" t="s">
        <v>2</v>
      </c>
      <c r="BH5" s="34" t="s">
        <v>23</v>
      </c>
      <c r="BI5" s="23" t="s">
        <v>19</v>
      </c>
      <c r="BJ5" s="24" t="s">
        <v>21</v>
      </c>
      <c r="BK5" s="38" t="s">
        <v>2</v>
      </c>
      <c r="BL5" s="54" t="s">
        <v>23</v>
      </c>
      <c r="BM5" s="30" t="s">
        <v>19</v>
      </c>
      <c r="BN5" s="39" t="s">
        <v>21</v>
      </c>
      <c r="BO5" s="34" t="s">
        <v>2</v>
      </c>
      <c r="BP5" s="34" t="s">
        <v>23</v>
      </c>
      <c r="BQ5" s="23" t="s">
        <v>19</v>
      </c>
      <c r="BR5" s="24" t="s">
        <v>21</v>
      </c>
      <c r="BS5" s="34" t="s">
        <v>2</v>
      </c>
      <c r="BT5" s="34" t="s">
        <v>23</v>
      </c>
      <c r="BU5" s="23" t="s">
        <v>19</v>
      </c>
      <c r="BV5" s="24" t="s">
        <v>21</v>
      </c>
      <c r="BW5" s="34" t="s">
        <v>2</v>
      </c>
      <c r="BX5" s="34" t="s">
        <v>23</v>
      </c>
      <c r="BY5" s="23" t="s">
        <v>19</v>
      </c>
      <c r="BZ5" s="24" t="s">
        <v>21</v>
      </c>
      <c r="CA5" s="34" t="s">
        <v>2</v>
      </c>
      <c r="CB5" s="34" t="s">
        <v>23</v>
      </c>
      <c r="CC5" s="23" t="s">
        <v>19</v>
      </c>
      <c r="CD5" s="24" t="s">
        <v>21</v>
      </c>
      <c r="CE5" s="38" t="s">
        <v>2</v>
      </c>
      <c r="CF5" s="54" t="s">
        <v>23</v>
      </c>
      <c r="CG5" s="30" t="s">
        <v>19</v>
      </c>
      <c r="CH5" s="39" t="s">
        <v>21</v>
      </c>
      <c r="CI5" s="34" t="s">
        <v>2</v>
      </c>
      <c r="CJ5" s="34" t="s">
        <v>23</v>
      </c>
      <c r="CK5" s="23" t="s">
        <v>19</v>
      </c>
      <c r="CL5" s="24" t="s">
        <v>21</v>
      </c>
      <c r="CM5" s="34" t="s">
        <v>2</v>
      </c>
      <c r="CN5" s="34" t="s">
        <v>23</v>
      </c>
      <c r="CO5" s="23" t="s">
        <v>19</v>
      </c>
      <c r="CP5" s="24" t="s">
        <v>21</v>
      </c>
      <c r="CQ5" s="34" t="s">
        <v>2</v>
      </c>
      <c r="CR5" s="34" t="s">
        <v>23</v>
      </c>
      <c r="CS5" s="23" t="s">
        <v>19</v>
      </c>
      <c r="CT5" s="24" t="s">
        <v>21</v>
      </c>
      <c r="CU5" s="34" t="s">
        <v>2</v>
      </c>
      <c r="CV5" s="34" t="s">
        <v>23</v>
      </c>
      <c r="CW5" s="23" t="s">
        <v>19</v>
      </c>
      <c r="CX5" s="24" t="s">
        <v>21</v>
      </c>
      <c r="CY5" s="38" t="s">
        <v>2</v>
      </c>
      <c r="CZ5" s="54" t="s">
        <v>23</v>
      </c>
      <c r="DA5" s="30" t="s">
        <v>19</v>
      </c>
      <c r="DB5" s="39" t="s">
        <v>21</v>
      </c>
      <c r="DC5" s="34" t="s">
        <v>2</v>
      </c>
      <c r="DD5" s="34" t="s">
        <v>23</v>
      </c>
      <c r="DE5" s="23" t="s">
        <v>19</v>
      </c>
      <c r="DF5" s="24" t="s">
        <v>21</v>
      </c>
      <c r="DG5" s="34" t="s">
        <v>2</v>
      </c>
      <c r="DH5" s="34" t="s">
        <v>23</v>
      </c>
      <c r="DI5" s="23" t="s">
        <v>19</v>
      </c>
      <c r="DJ5" s="24" t="s">
        <v>21</v>
      </c>
      <c r="DK5" s="34" t="s">
        <v>2</v>
      </c>
      <c r="DL5" s="34" t="s">
        <v>23</v>
      </c>
      <c r="DM5" s="23" t="s">
        <v>19</v>
      </c>
      <c r="DN5" s="24" t="s">
        <v>21</v>
      </c>
      <c r="DO5" s="34" t="s">
        <v>2</v>
      </c>
      <c r="DP5" s="34" t="s">
        <v>23</v>
      </c>
      <c r="DQ5" s="23" t="s">
        <v>19</v>
      </c>
      <c r="DR5" s="24" t="s">
        <v>21</v>
      </c>
      <c r="DS5" s="38" t="s">
        <v>2</v>
      </c>
      <c r="DT5" s="54" t="s">
        <v>23</v>
      </c>
      <c r="DU5" s="30" t="s">
        <v>19</v>
      </c>
      <c r="DV5" s="39" t="s">
        <v>21</v>
      </c>
    </row>
    <row r="6" spans="1:127" x14ac:dyDescent="0.35">
      <c r="A6" s="6">
        <v>1</v>
      </c>
      <c r="B6" s="3" t="s">
        <v>4</v>
      </c>
      <c r="C6" s="312">
        <v>23126.827283873023</v>
      </c>
      <c r="D6" s="11">
        <v>494176.2541111398</v>
      </c>
      <c r="E6" s="189">
        <v>11428.728876619676</v>
      </c>
      <c r="F6" s="40"/>
      <c r="G6" s="92">
        <v>23166.555193330307</v>
      </c>
      <c r="H6" s="11">
        <v>499963.3999926094</v>
      </c>
      <c r="I6" s="189">
        <v>11582.429700573863</v>
      </c>
      <c r="J6" s="12"/>
      <c r="K6" s="92">
        <v>23187.00003278648</v>
      </c>
      <c r="L6" s="11">
        <v>408930.14161871595</v>
      </c>
      <c r="M6" s="189">
        <v>9481.8632071205466</v>
      </c>
      <c r="N6" s="12"/>
      <c r="O6" s="92">
        <v>23207.207452706178</v>
      </c>
      <c r="P6" s="11">
        <v>414027.72723799839</v>
      </c>
      <c r="Q6" s="189">
        <v>9608.427357184677</v>
      </c>
      <c r="R6" s="12"/>
      <c r="S6" s="92">
        <v>23126.125549584282</v>
      </c>
      <c r="T6" s="11">
        <v>416868.2309620204</v>
      </c>
      <c r="U6" s="189">
        <v>9640.54704686078</v>
      </c>
      <c r="V6" s="49"/>
      <c r="W6" s="92">
        <v>23246.652917571584</v>
      </c>
      <c r="X6" s="11">
        <v>416136.39068819024</v>
      </c>
      <c r="Y6" s="189">
        <v>9673.7782406993247</v>
      </c>
      <c r="Z6" s="40"/>
      <c r="AA6" s="92">
        <v>23185.640380685269</v>
      </c>
      <c r="AB6" s="11">
        <v>419416.54953003291</v>
      </c>
      <c r="AC6" s="189">
        <v>9724.4412871112145</v>
      </c>
      <c r="AD6" s="12"/>
      <c r="AE6" s="92">
        <v>23255.57628793396</v>
      </c>
      <c r="AF6" s="11">
        <v>412058.71827347699</v>
      </c>
      <c r="AG6" s="189">
        <v>9582.6629579171313</v>
      </c>
      <c r="AH6" s="12"/>
      <c r="AI6" s="92">
        <v>22755.081885678781</v>
      </c>
      <c r="AJ6" s="11">
        <v>417457.46663499915</v>
      </c>
      <c r="AK6" s="189">
        <v>9499.2788370674225</v>
      </c>
      <c r="AL6" s="12"/>
      <c r="AM6" s="92">
        <v>22253.716033491848</v>
      </c>
      <c r="AN6" s="11">
        <v>422987.1652054275</v>
      </c>
      <c r="AO6" s="189">
        <v>9413.0362602932873</v>
      </c>
      <c r="AP6" s="49"/>
      <c r="AQ6" s="92">
        <v>22633.956892717415</v>
      </c>
      <c r="AR6" s="11">
        <v>404689.75247274298</v>
      </c>
      <c r="AS6" s="189">
        <v>9159.730412392546</v>
      </c>
      <c r="AT6" s="40"/>
      <c r="AU6" s="92">
        <v>22626.344930700816</v>
      </c>
      <c r="AV6" s="11">
        <v>407310.42513183656</v>
      </c>
      <c r="AW6" s="189">
        <v>9215.9461729033246</v>
      </c>
      <c r="AX6" s="12"/>
      <c r="AY6" s="92">
        <v>22617.966214708315</v>
      </c>
      <c r="AZ6" s="11">
        <v>409946.86980140593</v>
      </c>
      <c r="BA6" s="189">
        <v>9272.1644509936268</v>
      </c>
      <c r="BB6" s="12"/>
      <c r="BC6" s="92">
        <v>22608.945160671199</v>
      </c>
      <c r="BD6" s="11">
        <v>412598.51823349838</v>
      </c>
      <c r="BE6" s="189">
        <v>9328.4172721153609</v>
      </c>
      <c r="BF6" s="12"/>
      <c r="BG6" s="92">
        <v>22599.275492828856</v>
      </c>
      <c r="BH6" s="11">
        <v>415265.36170004465</v>
      </c>
      <c r="BI6" s="189">
        <v>9384.6963116885308</v>
      </c>
      <c r="BJ6" s="49"/>
      <c r="BK6" s="92">
        <v>22595.117922445588</v>
      </c>
      <c r="BL6" s="11">
        <v>417727.78661623196</v>
      </c>
      <c r="BM6" s="189">
        <v>9438.608598075949</v>
      </c>
      <c r="BN6" s="40"/>
      <c r="BO6" s="92">
        <v>22502.669961576492</v>
      </c>
      <c r="BP6" s="11">
        <v>421967.00111856288</v>
      </c>
      <c r="BQ6" s="189">
        <v>9495.3841608471994</v>
      </c>
      <c r="BR6" s="12"/>
      <c r="BS6" s="92">
        <v>22408.881442316106</v>
      </c>
      <c r="BT6" s="11">
        <v>426257.22617476655</v>
      </c>
      <c r="BU6" s="189">
        <v>9551.9476452808649</v>
      </c>
      <c r="BV6" s="12"/>
      <c r="BW6" s="92">
        <v>22313.7947274945</v>
      </c>
      <c r="BX6" s="11">
        <v>430599.07882911118</v>
      </c>
      <c r="BY6" s="189">
        <v>9608.2994548410097</v>
      </c>
      <c r="BZ6" s="12"/>
      <c r="CA6" s="92">
        <v>22217.575239717993</v>
      </c>
      <c r="CB6" s="11">
        <v>434992.63443852047</v>
      </c>
      <c r="CC6" s="189">
        <v>9664.481584360974</v>
      </c>
      <c r="CD6" s="49"/>
      <c r="CE6" s="92">
        <v>22251.006582512615</v>
      </c>
      <c r="CF6" s="11">
        <v>438094.86021136318</v>
      </c>
      <c r="CG6" s="189">
        <v>9748.0516183279851</v>
      </c>
      <c r="CH6" s="40"/>
      <c r="CI6" s="92">
        <v>22159.910235312422</v>
      </c>
      <c r="CJ6" s="11">
        <v>442545.66715882387</v>
      </c>
      <c r="CK6" s="189">
        <v>9806.7722592659848</v>
      </c>
      <c r="CL6" s="12"/>
      <c r="CM6" s="92">
        <v>22067.995252958979</v>
      </c>
      <c r="CN6" s="11">
        <v>447047.86301748961</v>
      </c>
      <c r="CO6" s="189">
        <v>9865.4501189154162</v>
      </c>
      <c r="CP6" s="12"/>
      <c r="CQ6" s="92">
        <v>21975.310267688259</v>
      </c>
      <c r="CR6" s="11">
        <v>451601.9649045316</v>
      </c>
      <c r="CS6" s="189">
        <v>9924.0932962747465</v>
      </c>
      <c r="CT6" s="12"/>
      <c r="CU6" s="92">
        <v>21881.635342790494</v>
      </c>
      <c r="CV6" s="11">
        <v>456209.75912807882</v>
      </c>
      <c r="CW6" s="189">
        <v>9982.6155890629088</v>
      </c>
      <c r="CX6" s="49"/>
      <c r="CY6" s="92">
        <v>21787.041389801616</v>
      </c>
      <c r="CZ6" s="11">
        <v>460818.36611648399</v>
      </c>
      <c r="DA6" s="189">
        <v>10039.868815760592</v>
      </c>
      <c r="DB6" s="40"/>
      <c r="DC6" s="92">
        <v>21708.151597261229</v>
      </c>
      <c r="DD6" s="11">
        <v>466175.20190361113</v>
      </c>
      <c r="DE6" s="189">
        <v>10119.801953807451</v>
      </c>
      <c r="DF6" s="12"/>
      <c r="DG6" s="92">
        <v>21628.645443711372</v>
      </c>
      <c r="DH6" s="11">
        <v>471603.72905744449</v>
      </c>
      <c r="DI6" s="189">
        <v>10200.14984571559</v>
      </c>
      <c r="DJ6" s="12"/>
      <c r="DK6" s="92">
        <v>21548.594840667327</v>
      </c>
      <c r="DL6" s="11">
        <v>477104.78210976889</v>
      </c>
      <c r="DM6" s="189">
        <v>10280.937646228276</v>
      </c>
      <c r="DN6" s="12"/>
      <c r="DO6" s="92">
        <v>21470.837331260107</v>
      </c>
      <c r="DP6" s="11">
        <v>482664.79542366066</v>
      </c>
      <c r="DQ6" s="189">
        <v>10363.217308067356</v>
      </c>
      <c r="DR6" s="49"/>
      <c r="DS6" s="92">
        <v>21395.325078885948</v>
      </c>
      <c r="DT6" s="11">
        <v>488209.41183514462</v>
      </c>
      <c r="DU6" s="189">
        <v>10445.399072784629</v>
      </c>
      <c r="DV6" s="25"/>
      <c r="DW6" s="141" t="e">
        <v>#REF!</v>
      </c>
    </row>
    <row r="7" spans="1:127" x14ac:dyDescent="0.35">
      <c r="A7" s="9" t="s">
        <v>7</v>
      </c>
      <c r="B7" s="94" t="s">
        <v>107</v>
      </c>
      <c r="C7" s="314">
        <v>13678.170650378019</v>
      </c>
      <c r="D7" s="35">
        <v>347230.18425866496</v>
      </c>
      <c r="E7" s="79">
        <v>4749.473715252223</v>
      </c>
      <c r="F7" s="42"/>
      <c r="G7" s="120">
        <v>13574.500392836957</v>
      </c>
      <c r="H7" s="35">
        <v>350702.48610125162</v>
      </c>
      <c r="I7" s="79">
        <v>4760.6110353503382</v>
      </c>
      <c r="J7" s="14"/>
      <c r="K7" s="120">
        <v>13452.844206001046</v>
      </c>
      <c r="L7" s="35">
        <v>283532.18268266995</v>
      </c>
      <c r="M7" s="79">
        <v>3814.3142810173863</v>
      </c>
      <c r="N7" s="14"/>
      <c r="O7" s="120">
        <v>13325.978986078448</v>
      </c>
      <c r="P7" s="35">
        <v>286367.50450949668</v>
      </c>
      <c r="Q7" s="79">
        <v>3816.1273473892779</v>
      </c>
      <c r="R7" s="14"/>
      <c r="S7" s="120">
        <v>13197.640097707101</v>
      </c>
      <c r="T7" s="35">
        <v>289231.17955459165</v>
      </c>
      <c r="U7" s="79">
        <v>3817.1690127968009</v>
      </c>
      <c r="V7" s="50"/>
      <c r="W7" s="120">
        <v>12739.476595492673</v>
      </c>
      <c r="X7" s="35">
        <v>292123.49135013757</v>
      </c>
      <c r="Y7" s="79">
        <v>3721.5003810486842</v>
      </c>
      <c r="Z7" s="42"/>
      <c r="AA7" s="120">
        <v>12659.30736228527</v>
      </c>
      <c r="AB7" s="35">
        <v>295044.72626363894</v>
      </c>
      <c r="AC7" s="79">
        <v>3735.0618753927265</v>
      </c>
      <c r="AD7" s="14"/>
      <c r="AE7" s="120">
        <v>12789.334358945083</v>
      </c>
      <c r="AF7" s="35">
        <v>297995.17352627532</v>
      </c>
      <c r="AG7" s="79">
        <v>3811.1599115793952</v>
      </c>
      <c r="AH7" s="14"/>
      <c r="AI7" s="120">
        <v>12269.088641626277</v>
      </c>
      <c r="AJ7" s="35">
        <v>300975.12526153808</v>
      </c>
      <c r="AK7" s="79">
        <v>3692.690490758383</v>
      </c>
      <c r="AL7" s="14"/>
      <c r="AM7" s="120">
        <v>11747.688481805937</v>
      </c>
      <c r="AN7" s="35">
        <v>303984.87651415344</v>
      </c>
      <c r="AO7" s="79">
        <v>3571.1196324685206</v>
      </c>
      <c r="AP7" s="50"/>
      <c r="AQ7" s="120">
        <v>12485.921105629122</v>
      </c>
      <c r="AR7" s="35">
        <v>307024.725279295</v>
      </c>
      <c r="AS7" s="79">
        <v>3833.4864973147323</v>
      </c>
      <c r="AT7" s="42"/>
      <c r="AU7" s="120">
        <v>12388.935573881434</v>
      </c>
      <c r="AV7" s="35">
        <v>310094.97253208794</v>
      </c>
      <c r="AW7" s="79">
        <v>3841.7466364845704</v>
      </c>
      <c r="AX7" s="14"/>
      <c r="AY7" s="120">
        <v>12290.926299849962</v>
      </c>
      <c r="AZ7" s="35">
        <v>313195.92225740879</v>
      </c>
      <c r="BA7" s="79">
        <v>3849.4679978793497</v>
      </c>
      <c r="BB7" s="14"/>
      <c r="BC7" s="120">
        <v>12192.025672614034</v>
      </c>
      <c r="BD7" s="35">
        <v>316327.88147998287</v>
      </c>
      <c r="BE7" s="79">
        <v>3856.6776519675609</v>
      </c>
      <c r="BF7" s="14"/>
      <c r="BG7" s="120">
        <v>12092.235065076264</v>
      </c>
      <c r="BH7" s="35">
        <v>319491.16029478272</v>
      </c>
      <c r="BI7" s="79">
        <v>3863.3622114984728</v>
      </c>
      <c r="BJ7" s="50"/>
      <c r="BK7" s="120">
        <v>11981.055858979433</v>
      </c>
      <c r="BL7" s="35">
        <v>322686.07189773052</v>
      </c>
      <c r="BM7" s="79">
        <v>3866.1198523213629</v>
      </c>
      <c r="BN7" s="42"/>
      <c r="BO7" s="120">
        <v>11868.425937787171</v>
      </c>
      <c r="BP7" s="35">
        <v>325912.93261670781</v>
      </c>
      <c r="BQ7" s="79">
        <v>3868.0735029284178</v>
      </c>
      <c r="BR7" s="14"/>
      <c r="BS7" s="120">
        <v>11754.235217882764</v>
      </c>
      <c r="BT7" s="35">
        <v>329172.06194287492</v>
      </c>
      <c r="BU7" s="79">
        <v>3869.1658432320269</v>
      </c>
      <c r="BV7" s="14"/>
      <c r="BW7" s="120">
        <v>11638.532537404008</v>
      </c>
      <c r="BX7" s="35">
        <v>332463.78256230365</v>
      </c>
      <c r="BY7" s="79">
        <v>3869.3905508597823</v>
      </c>
      <c r="BZ7" s="14"/>
      <c r="CA7" s="120">
        <v>11521.489529630479</v>
      </c>
      <c r="CB7" s="35">
        <v>335788.42038792669</v>
      </c>
      <c r="CC7" s="79">
        <v>3868.7827696706549</v>
      </c>
      <c r="CD7" s="50"/>
      <c r="CE7" s="120">
        <v>11383.157659461549</v>
      </c>
      <c r="CF7" s="35">
        <v>339146.30459180597</v>
      </c>
      <c r="CG7" s="79">
        <v>3860.5558547922956</v>
      </c>
      <c r="CH7" s="42"/>
      <c r="CI7" s="120">
        <v>11259.240309506811</v>
      </c>
      <c r="CJ7" s="35">
        <v>342537.76763772406</v>
      </c>
      <c r="CK7" s="79">
        <v>3856.71504091514</v>
      </c>
      <c r="CL7" s="14"/>
      <c r="CM7" s="120">
        <v>11134.313917900703</v>
      </c>
      <c r="CN7" s="35">
        <v>345963.1453141013</v>
      </c>
      <c r="CO7" s="79">
        <v>3852.0622639515013</v>
      </c>
      <c r="CP7" s="14"/>
      <c r="CQ7" s="120">
        <v>11008.432370595696</v>
      </c>
      <c r="CR7" s="35">
        <v>349422.77676724229</v>
      </c>
      <c r="CS7" s="79">
        <v>3846.5970067879439</v>
      </c>
      <c r="CT7" s="14"/>
      <c r="CU7" s="120">
        <v>10881.380768763835</v>
      </c>
      <c r="CV7" s="35">
        <v>352917.00453491474</v>
      </c>
      <c r="CW7" s="79">
        <v>3840.2243061159602</v>
      </c>
      <c r="CX7" s="50"/>
      <c r="CY7" s="120">
        <v>10743.234854608689</v>
      </c>
      <c r="CZ7" s="35">
        <v>356446.17458026391</v>
      </c>
      <c r="DA7" s="79">
        <v>3829.3849665426251</v>
      </c>
      <c r="DB7" s="42"/>
      <c r="DC7" s="120">
        <v>10632.42244839902</v>
      </c>
      <c r="DD7" s="35">
        <v>360010.63632606657</v>
      </c>
      <c r="DE7" s="79">
        <v>3827.7851713356858</v>
      </c>
      <c r="DF7" s="14"/>
      <c r="DG7" s="120">
        <v>10520.827469412194</v>
      </c>
      <c r="DH7" s="35">
        <v>363610.74268932722</v>
      </c>
      <c r="DI7" s="79">
        <v>3825.4858898592429</v>
      </c>
      <c r="DJ7" s="14"/>
      <c r="DK7" s="120">
        <v>10408.526086531778</v>
      </c>
      <c r="DL7" s="35">
        <v>367246.85011622048</v>
      </c>
      <c r="DM7" s="79">
        <v>3822.4984196313067</v>
      </c>
      <c r="DN7" s="14"/>
      <c r="DO7" s="120">
        <v>10298.35992421178</v>
      </c>
      <c r="DP7" s="35">
        <v>370919.31861738267</v>
      </c>
      <c r="DQ7" s="79">
        <v>3819.8606459651937</v>
      </c>
      <c r="DR7" s="50"/>
      <c r="DS7" s="120">
        <v>10185.285058154948</v>
      </c>
      <c r="DT7" s="35">
        <v>374628.51180355652</v>
      </c>
      <c r="DU7" s="79">
        <v>3815.698183631589</v>
      </c>
      <c r="DV7" s="26"/>
    </row>
    <row r="8" spans="1:127" x14ac:dyDescent="0.35">
      <c r="A8" s="9" t="s">
        <v>8</v>
      </c>
      <c r="B8" s="10" t="s">
        <v>91</v>
      </c>
      <c r="C8" s="314">
        <v>175.396791411072</v>
      </c>
      <c r="D8" s="35">
        <v>261123.34184633999</v>
      </c>
      <c r="E8" s="79">
        <v>45.800196322384544</v>
      </c>
      <c r="F8" s="42"/>
      <c r="G8" s="120">
        <v>171.88885558285057</v>
      </c>
      <c r="H8" s="35">
        <v>263734.57526480337</v>
      </c>
      <c r="I8" s="79">
        <v>45.333034319896221</v>
      </c>
      <c r="J8" s="14"/>
      <c r="K8" s="120">
        <v>168.45107847119357</v>
      </c>
      <c r="L8" s="35">
        <v>261123.34184633999</v>
      </c>
      <c r="M8" s="79">
        <v>43.986508548018122</v>
      </c>
      <c r="N8" s="14"/>
      <c r="O8" s="120">
        <v>165.0820569017697</v>
      </c>
      <c r="P8" s="35">
        <v>263734.57526480337</v>
      </c>
      <c r="Q8" s="79">
        <v>43.537846160828337</v>
      </c>
      <c r="R8" s="14"/>
      <c r="S8" s="120">
        <v>161.78041576373431</v>
      </c>
      <c r="T8" s="35">
        <v>266371.92101745139</v>
      </c>
      <c r="U8" s="79">
        <v>43.093760129987878</v>
      </c>
      <c r="V8" s="50"/>
      <c r="W8" s="120">
        <v>155.30919913318493</v>
      </c>
      <c r="X8" s="35">
        <v>269035.6402276259</v>
      </c>
      <c r="Y8" s="79">
        <v>41.783709822036251</v>
      </c>
      <c r="Z8" s="42"/>
      <c r="AA8" s="120">
        <v>149.09683116785754</v>
      </c>
      <c r="AB8" s="35">
        <v>271725.99662990216</v>
      </c>
      <c r="AC8" s="79">
        <v>40.513485043446344</v>
      </c>
      <c r="AD8" s="14"/>
      <c r="AE8" s="120">
        <v>143.13295792114323</v>
      </c>
      <c r="AF8" s="35">
        <v>274443.25659620116</v>
      </c>
      <c r="AG8" s="79">
        <v>39.281875098125575</v>
      </c>
      <c r="AH8" s="14"/>
      <c r="AI8" s="120">
        <v>137.40763960429751</v>
      </c>
      <c r="AJ8" s="35">
        <v>277187.68916216318</v>
      </c>
      <c r="AK8" s="79">
        <v>38.087706095142565</v>
      </c>
      <c r="AL8" s="14"/>
      <c r="AM8" s="120">
        <v>131.91133402012562</v>
      </c>
      <c r="AN8" s="35">
        <v>279959.5660537848</v>
      </c>
      <c r="AO8" s="79">
        <v>36.929839829850224</v>
      </c>
      <c r="AP8" s="50"/>
      <c r="AQ8" s="120">
        <v>126.6348806593206</v>
      </c>
      <c r="AR8" s="35">
        <v>282759.16171432263</v>
      </c>
      <c r="AS8" s="79">
        <v>35.807172699022786</v>
      </c>
      <c r="AT8" s="42"/>
      <c r="AU8" s="120">
        <v>121.56948543294777</v>
      </c>
      <c r="AV8" s="35">
        <v>285586.75333146588</v>
      </c>
      <c r="AW8" s="79">
        <v>34.71863464897249</v>
      </c>
      <c r="AX8" s="14"/>
      <c r="AY8" s="120">
        <v>116.70670601562986</v>
      </c>
      <c r="AZ8" s="35">
        <v>288442.62086478056</v>
      </c>
      <c r="BA8" s="79">
        <v>33.663188155643731</v>
      </c>
      <c r="BB8" s="14"/>
      <c r="BC8" s="120">
        <v>112.03843777500467</v>
      </c>
      <c r="BD8" s="35">
        <v>291327.04707342834</v>
      </c>
      <c r="BE8" s="79">
        <v>32.639827235712154</v>
      </c>
      <c r="BF8" s="14"/>
      <c r="BG8" s="120">
        <v>107.55690026400448</v>
      </c>
      <c r="BH8" s="35">
        <v>294240.31754416262</v>
      </c>
      <c r="BI8" s="79">
        <v>31.647576487746505</v>
      </c>
      <c r="BJ8" s="50"/>
      <c r="BK8" s="120">
        <v>103.25462425344431</v>
      </c>
      <c r="BL8" s="35">
        <v>297182.72071960423</v>
      </c>
      <c r="BM8" s="79">
        <v>30.685490162519013</v>
      </c>
      <c r="BN8" s="42"/>
      <c r="BO8" s="120">
        <v>99.124439283306529</v>
      </c>
      <c r="BP8" s="35">
        <v>300154.54792680027</v>
      </c>
      <c r="BQ8" s="79">
        <v>29.752651261578432</v>
      </c>
      <c r="BR8" s="14"/>
      <c r="BS8" s="120">
        <v>95.159461711974274</v>
      </c>
      <c r="BT8" s="35">
        <v>303156.09340606828</v>
      </c>
      <c r="BU8" s="79">
        <v>28.848170663226451</v>
      </c>
      <c r="BV8" s="14"/>
      <c r="BW8" s="120">
        <v>91.353083243495306</v>
      </c>
      <c r="BX8" s="35">
        <v>306187.65434012894</v>
      </c>
      <c r="BY8" s="79">
        <v>27.971186275064365</v>
      </c>
      <c r="BZ8" s="14"/>
      <c r="CA8" s="120">
        <v>87.698959913755488</v>
      </c>
      <c r="CB8" s="35">
        <v>309249.53088353021</v>
      </c>
      <c r="CC8" s="79">
        <v>27.120862212302406</v>
      </c>
      <c r="CD8" s="50"/>
      <c r="CE8" s="120">
        <v>84.191001517205265</v>
      </c>
      <c r="CF8" s="35">
        <v>312342.02619236551</v>
      </c>
      <c r="CG8" s="79">
        <v>26.296388001048413</v>
      </c>
      <c r="CH8" s="42"/>
      <c r="CI8" s="120">
        <v>80.823361456517048</v>
      </c>
      <c r="CJ8" s="35">
        <v>315465.44645428914</v>
      </c>
      <c r="CK8" s="79">
        <v>25.496977805816535</v>
      </c>
      <c r="CL8" s="14"/>
      <c r="CM8" s="120">
        <v>77.590426998256362</v>
      </c>
      <c r="CN8" s="35">
        <v>318620.100918832</v>
      </c>
      <c r="CO8" s="79">
        <v>24.721869680519706</v>
      </c>
      <c r="CP8" s="14"/>
      <c r="CQ8" s="120">
        <v>74.486809918326102</v>
      </c>
      <c r="CR8" s="35">
        <v>321806.30192802032</v>
      </c>
      <c r="CS8" s="79">
        <v>23.970324842231907</v>
      </c>
      <c r="CT8" s="14"/>
      <c r="CU8" s="120">
        <v>71.507337521593058</v>
      </c>
      <c r="CV8" s="35">
        <v>325024.36494730052</v>
      </c>
      <c r="CW8" s="79">
        <v>23.241626967028058</v>
      </c>
      <c r="CX8" s="50"/>
      <c r="CY8" s="120">
        <v>68.647044020729339</v>
      </c>
      <c r="CZ8" s="35">
        <v>328274.60859677353</v>
      </c>
      <c r="DA8" s="79">
        <v>22.535081507230405</v>
      </c>
      <c r="DB8" s="42"/>
      <c r="DC8" s="120">
        <v>65.901162259900161</v>
      </c>
      <c r="DD8" s="35">
        <v>331557.35468274128</v>
      </c>
      <c r="DE8" s="79">
        <v>21.850015029410599</v>
      </c>
      <c r="DF8" s="14"/>
      <c r="DG8" s="120">
        <v>63.265115769504156</v>
      </c>
      <c r="DH8" s="35">
        <v>334872.9282295687</v>
      </c>
      <c r="DI8" s="79">
        <v>21.185774572516518</v>
      </c>
      <c r="DJ8" s="14"/>
      <c r="DK8" s="120">
        <v>60.734511138723988</v>
      </c>
      <c r="DL8" s="35">
        <v>338221.65751186438</v>
      </c>
      <c r="DM8" s="79">
        <v>20.541727025512017</v>
      </c>
      <c r="DN8" s="14"/>
      <c r="DO8" s="120">
        <v>58.305130693175023</v>
      </c>
      <c r="DP8" s="35">
        <v>341603.87408698304</v>
      </c>
      <c r="DQ8" s="79">
        <v>19.91725852393645</v>
      </c>
      <c r="DR8" s="50"/>
      <c r="DS8" s="120">
        <v>55.972925465448021</v>
      </c>
      <c r="DT8" s="35">
        <v>345019.91282785288</v>
      </c>
      <c r="DU8" s="79">
        <v>19.311773864808782</v>
      </c>
      <c r="DV8" s="26"/>
    </row>
    <row r="9" spans="1:127" x14ac:dyDescent="0.35">
      <c r="A9" s="9" t="s">
        <v>9</v>
      </c>
      <c r="B9" s="10" t="s">
        <v>100</v>
      </c>
      <c r="C9" s="314">
        <v>6093.1395300839295</v>
      </c>
      <c r="D9" s="35">
        <v>1126139.5528567452</v>
      </c>
      <c r="E9" s="79">
        <v>6861.7254259024749</v>
      </c>
      <c r="F9" s="42"/>
      <c r="G9" s="120">
        <v>6151.6050205152942</v>
      </c>
      <c r="H9" s="35">
        <v>1137400.9483853127</v>
      </c>
      <c r="I9" s="79">
        <v>6996.8413844259467</v>
      </c>
      <c r="J9" s="14"/>
      <c r="K9" s="120">
        <v>6211.825211523822</v>
      </c>
      <c r="L9" s="35">
        <v>938449.62738062127</v>
      </c>
      <c r="M9" s="79">
        <v>5829.4850551080799</v>
      </c>
      <c r="N9" s="14"/>
      <c r="O9" s="120">
        <v>6273.8262605403315</v>
      </c>
      <c r="P9" s="35">
        <v>947834.12365442747</v>
      </c>
      <c r="Q9" s="79">
        <v>5946.5466156193788</v>
      </c>
      <c r="R9" s="14"/>
      <c r="S9" s="120">
        <v>6235.944274532605</v>
      </c>
      <c r="T9" s="35">
        <v>957312.46489097178</v>
      </c>
      <c r="U9" s="79">
        <v>5969.7471843755511</v>
      </c>
      <c r="V9" s="50"/>
      <c r="W9" s="120">
        <v>6194.2077489696776</v>
      </c>
      <c r="X9" s="35">
        <v>966885.58953988156</v>
      </c>
      <c r="Y9" s="79">
        <v>5989.0902110950501</v>
      </c>
      <c r="Z9" s="42"/>
      <c r="AA9" s="120">
        <v>6172.9768132560966</v>
      </c>
      <c r="AB9" s="35">
        <v>976554.44543528033</v>
      </c>
      <c r="AC9" s="79">
        <v>6028.2479485541517</v>
      </c>
      <c r="AD9" s="14"/>
      <c r="AE9" s="120">
        <v>5910.2395970916841</v>
      </c>
      <c r="AF9" s="35">
        <v>986319.98988963314</v>
      </c>
      <c r="AG9" s="79">
        <v>5829.3874596487785</v>
      </c>
      <c r="AH9" s="14"/>
      <c r="AI9" s="120">
        <v>5889.1162304721583</v>
      </c>
      <c r="AJ9" s="35">
        <v>996183.18978852953</v>
      </c>
      <c r="AK9" s="79">
        <v>5866.6385915071551</v>
      </c>
      <c r="AL9" s="14"/>
      <c r="AM9" s="120">
        <v>5868.0468436897345</v>
      </c>
      <c r="AN9" s="35">
        <v>1006145.0216864148</v>
      </c>
      <c r="AO9" s="79">
        <v>5904.1061188011063</v>
      </c>
      <c r="AP9" s="50"/>
      <c r="AQ9" s="120">
        <v>5287.2315673337325</v>
      </c>
      <c r="AR9" s="35">
        <v>1016206.471903279</v>
      </c>
      <c r="AS9" s="79">
        <v>5372.9189371758566</v>
      </c>
      <c r="AT9" s="42"/>
      <c r="AU9" s="120">
        <v>5283.4705322911941</v>
      </c>
      <c r="AV9" s="35">
        <v>1026368.5366223118</v>
      </c>
      <c r="AW9" s="79">
        <v>5422.7879185148204</v>
      </c>
      <c r="AX9" s="14"/>
      <c r="AY9" s="120">
        <v>5279.7638697474858</v>
      </c>
      <c r="AZ9" s="35">
        <v>1036632.2219885349</v>
      </c>
      <c r="BA9" s="79">
        <v>5473.1733518711217</v>
      </c>
      <c r="BB9" s="14"/>
      <c r="BC9" s="120">
        <v>5276.1117111869189</v>
      </c>
      <c r="BD9" s="35">
        <v>1046998.5442084202</v>
      </c>
      <c r="BE9" s="79">
        <v>5524.081280693701</v>
      </c>
      <c r="BF9" s="14"/>
      <c r="BG9" s="120">
        <v>5272.5141883933502</v>
      </c>
      <c r="BH9" s="35">
        <v>1057468.5296505045</v>
      </c>
      <c r="BI9" s="79">
        <v>5575.517826361739</v>
      </c>
      <c r="BJ9" s="50"/>
      <c r="BK9" s="120">
        <v>5266.5177454508103</v>
      </c>
      <c r="BL9" s="35">
        <v>1068043.2149470095</v>
      </c>
      <c r="BM9" s="79">
        <v>5624.8685444267594</v>
      </c>
      <c r="BN9" s="42"/>
      <c r="BO9" s="120">
        <v>5266.8298907441131</v>
      </c>
      <c r="BP9" s="35">
        <v>1078723.6470964795</v>
      </c>
      <c r="BQ9" s="79">
        <v>5681.4539483802428</v>
      </c>
      <c r="BR9" s="14"/>
      <c r="BS9" s="120">
        <v>5267.1970689594673</v>
      </c>
      <c r="BT9" s="35">
        <v>1089510.8835674443</v>
      </c>
      <c r="BU9" s="79">
        <v>5738.6685325258813</v>
      </c>
      <c r="BV9" s="14"/>
      <c r="BW9" s="120">
        <v>5267.6194130850963</v>
      </c>
      <c r="BX9" s="35">
        <v>1100405.9924031186</v>
      </c>
      <c r="BY9" s="79">
        <v>5796.5199678578383</v>
      </c>
      <c r="BZ9" s="14"/>
      <c r="CA9" s="120">
        <v>5268.0970564118588</v>
      </c>
      <c r="CB9" s="35">
        <v>1111410.0523271498</v>
      </c>
      <c r="CC9" s="79">
        <v>5855.0160251312072</v>
      </c>
      <c r="CD9" s="50"/>
      <c r="CE9" s="120">
        <v>5268.6301325338654</v>
      </c>
      <c r="CF9" s="35">
        <v>1122524.1528504214</v>
      </c>
      <c r="CG9" s="79">
        <v>5914.1645762047801</v>
      </c>
      <c r="CH9" s="42"/>
      <c r="CI9" s="120">
        <v>5272.8187753490956</v>
      </c>
      <c r="CJ9" s="35">
        <v>1133749.3943789257</v>
      </c>
      <c r="CK9" s="79">
        <v>5978.0550932218657</v>
      </c>
      <c r="CL9" s="14"/>
      <c r="CM9" s="120">
        <v>5277.0631190600234</v>
      </c>
      <c r="CN9" s="35">
        <v>1145086.8883227149</v>
      </c>
      <c r="CO9" s="79">
        <v>6042.6957864870028</v>
      </c>
      <c r="CP9" s="14"/>
      <c r="CQ9" s="120">
        <v>5281.3632981742403</v>
      </c>
      <c r="CR9" s="35">
        <v>1156537.7572059422</v>
      </c>
      <c r="CS9" s="79">
        <v>6108.0960638602137</v>
      </c>
      <c r="CT9" s="14"/>
      <c r="CU9" s="120">
        <v>5285.7194475050701</v>
      </c>
      <c r="CV9" s="35">
        <v>1168103.1347780016</v>
      </c>
      <c r="CW9" s="79">
        <v>6174.2654561877198</v>
      </c>
      <c r="CX9" s="50"/>
      <c r="CY9" s="120">
        <v>5290.1317021722016</v>
      </c>
      <c r="CZ9" s="35">
        <v>1179784.1661257816</v>
      </c>
      <c r="DA9" s="79">
        <v>6241.2136189427929</v>
      </c>
      <c r="DB9" s="42"/>
      <c r="DC9" s="120">
        <v>5307.2001976023084</v>
      </c>
      <c r="DD9" s="35">
        <v>1191582.0077870395</v>
      </c>
      <c r="DE9" s="79">
        <v>6323.9642671867314</v>
      </c>
      <c r="DF9" s="14"/>
      <c r="DG9" s="120">
        <v>5324.3250695296765</v>
      </c>
      <c r="DH9" s="35">
        <v>1203497.82786491</v>
      </c>
      <c r="DI9" s="79">
        <v>6407.8136560256517</v>
      </c>
      <c r="DJ9" s="14"/>
      <c r="DK9" s="120">
        <v>5341.5064539968289</v>
      </c>
      <c r="DL9" s="35">
        <v>1215532.806143559</v>
      </c>
      <c r="DM9" s="79">
        <v>6492.7763290606963</v>
      </c>
      <c r="DN9" s="14"/>
      <c r="DO9" s="120">
        <v>5358.7444873551585</v>
      </c>
      <c r="DP9" s="35">
        <v>1227688.1342049947</v>
      </c>
      <c r="DQ9" s="79">
        <v>6578.8670213623554</v>
      </c>
      <c r="DR9" s="50"/>
      <c r="DS9" s="120">
        <v>5375.2393062655519</v>
      </c>
      <c r="DT9" s="35">
        <v>1239965.0155470446</v>
      </c>
      <c r="DU9" s="79">
        <v>6665.1086899626507</v>
      </c>
      <c r="DV9" s="26"/>
    </row>
    <row r="10" spans="1:127" x14ac:dyDescent="0.35">
      <c r="A10" s="9" t="s">
        <v>10</v>
      </c>
      <c r="B10" s="10" t="s">
        <v>92</v>
      </c>
      <c r="C10" s="314">
        <v>130.72199999999998</v>
      </c>
      <c r="D10" s="35">
        <v>191073.62710817999</v>
      </c>
      <c r="E10" s="79">
        <v>24.977526682835499</v>
      </c>
      <c r="F10" s="42"/>
      <c r="G10" s="120">
        <v>183.56261239520956</v>
      </c>
      <c r="H10" s="35">
        <v>192984.36337926181</v>
      </c>
      <c r="I10" s="79">
        <v>35.424713893323705</v>
      </c>
      <c r="J10" s="14"/>
      <c r="K10" s="120">
        <v>247.68122479041912</v>
      </c>
      <c r="L10" s="35">
        <v>191073.62710817999</v>
      </c>
      <c r="M10" s="79">
        <v>47.325349987301848</v>
      </c>
      <c r="N10" s="14"/>
      <c r="O10" s="120">
        <v>300.52183718562873</v>
      </c>
      <c r="P10" s="35">
        <v>192984.36337926181</v>
      </c>
      <c r="Q10" s="79">
        <v>57.996015430834724</v>
      </c>
      <c r="R10" s="14"/>
      <c r="S10" s="120">
        <v>353.3624495808383</v>
      </c>
      <c r="T10" s="35">
        <v>194914.20701305443</v>
      </c>
      <c r="U10" s="79">
        <v>68.875361648239519</v>
      </c>
      <c r="V10" s="50"/>
      <c r="W10" s="120">
        <v>926.15306197604775</v>
      </c>
      <c r="X10" s="35">
        <v>196863.34908318496</v>
      </c>
      <c r="Y10" s="79">
        <v>182.32559354425132</v>
      </c>
      <c r="Z10" s="42"/>
      <c r="AA10" s="120">
        <v>926.15306197604775</v>
      </c>
      <c r="AB10" s="35">
        <v>198831.98257401682</v>
      </c>
      <c r="AC10" s="79">
        <v>184.14884947969384</v>
      </c>
      <c r="AD10" s="14"/>
      <c r="AE10" s="120">
        <v>926.15306197604775</v>
      </c>
      <c r="AF10" s="35">
        <v>200820.302399757</v>
      </c>
      <c r="AG10" s="79">
        <v>185.99033797449079</v>
      </c>
      <c r="AH10" s="14"/>
      <c r="AI10" s="120">
        <v>926.15306197604775</v>
      </c>
      <c r="AJ10" s="35">
        <v>202828.50542375457</v>
      </c>
      <c r="AK10" s="79">
        <v>187.85024135423572</v>
      </c>
      <c r="AL10" s="14"/>
      <c r="AM10" s="120">
        <v>926.15306197604775</v>
      </c>
      <c r="AN10" s="35">
        <v>204856.79047799212</v>
      </c>
      <c r="AO10" s="79">
        <v>189.72874376777807</v>
      </c>
      <c r="AP10" s="50"/>
      <c r="AQ10" s="120">
        <v>1011.3530270952381</v>
      </c>
      <c r="AR10" s="35">
        <v>206905.35838277204</v>
      </c>
      <c r="AS10" s="79">
        <v>209.2543605226416</v>
      </c>
      <c r="AT10" s="42"/>
      <c r="AU10" s="120">
        <v>1011.3530270952381</v>
      </c>
      <c r="AV10" s="35">
        <v>208974.41196659976</v>
      </c>
      <c r="AW10" s="79">
        <v>211.34690412786799</v>
      </c>
      <c r="AX10" s="14"/>
      <c r="AY10" s="120">
        <v>1011.3530270952381</v>
      </c>
      <c r="AZ10" s="35">
        <v>211064.15608626575</v>
      </c>
      <c r="BA10" s="79">
        <v>213.46037316914669</v>
      </c>
      <c r="BB10" s="14"/>
      <c r="BC10" s="120">
        <v>1011.3530270952381</v>
      </c>
      <c r="BD10" s="35">
        <v>213174.79764712841</v>
      </c>
      <c r="BE10" s="79">
        <v>215.59497690083813</v>
      </c>
      <c r="BF10" s="14"/>
      <c r="BG10" s="120">
        <v>1011.3530270952381</v>
      </c>
      <c r="BH10" s="35">
        <v>215306.5456235997</v>
      </c>
      <c r="BI10" s="79">
        <v>217.75092666984654</v>
      </c>
      <c r="BJ10" s="50"/>
      <c r="BK10" s="120">
        <v>1028.0196937619048</v>
      </c>
      <c r="BL10" s="35">
        <v>217459.61107983568</v>
      </c>
      <c r="BM10" s="79">
        <v>223.55276278787559</v>
      </c>
      <c r="BN10" s="42"/>
      <c r="BO10" s="120">
        <v>1028.0196937619048</v>
      </c>
      <c r="BP10" s="35">
        <v>219634.20719063404</v>
      </c>
      <c r="BQ10" s="79">
        <v>225.78829041575435</v>
      </c>
      <c r="BR10" s="14"/>
      <c r="BS10" s="120">
        <v>1028.0196937619048</v>
      </c>
      <c r="BT10" s="35">
        <v>221830.54926254039</v>
      </c>
      <c r="BU10" s="79">
        <v>228.0461733199119</v>
      </c>
      <c r="BV10" s="14"/>
      <c r="BW10" s="120">
        <v>1028.0196937619048</v>
      </c>
      <c r="BX10" s="35">
        <v>224048.85475516578</v>
      </c>
      <c r="BY10" s="79">
        <v>230.326635053111</v>
      </c>
      <c r="BZ10" s="14"/>
      <c r="CA10" s="120">
        <v>1028.0196937619048</v>
      </c>
      <c r="CB10" s="35">
        <v>226289.34330271743</v>
      </c>
      <c r="CC10" s="79">
        <v>232.62990140364212</v>
      </c>
      <c r="CD10" s="50"/>
      <c r="CE10" s="120">
        <v>1178.257789</v>
      </c>
      <c r="CF10" s="35">
        <v>228552.23673574461</v>
      </c>
      <c r="CG10" s="79">
        <v>269.29345312726304</v>
      </c>
      <c r="CH10" s="42"/>
      <c r="CI10" s="120">
        <v>1178.257789</v>
      </c>
      <c r="CJ10" s="35">
        <v>230837.75910310206</v>
      </c>
      <c r="CK10" s="79">
        <v>271.98638765853565</v>
      </c>
      <c r="CL10" s="14"/>
      <c r="CM10" s="120">
        <v>1178.257789</v>
      </c>
      <c r="CN10" s="35">
        <v>233146.13669413308</v>
      </c>
      <c r="CO10" s="79">
        <v>274.706251535121</v>
      </c>
      <c r="CP10" s="14"/>
      <c r="CQ10" s="120">
        <v>1178.257789</v>
      </c>
      <c r="CR10" s="35">
        <v>235477.59806107442</v>
      </c>
      <c r="CS10" s="79">
        <v>277.45331405047222</v>
      </c>
      <c r="CT10" s="14"/>
      <c r="CU10" s="120">
        <v>1178.257789</v>
      </c>
      <c r="CV10" s="35">
        <v>237832.37404168517</v>
      </c>
      <c r="CW10" s="79">
        <v>280.227847190977</v>
      </c>
      <c r="CX10" s="50"/>
      <c r="CY10" s="120">
        <v>1188.257789</v>
      </c>
      <c r="CZ10" s="35">
        <v>240210.69778210201</v>
      </c>
      <c r="DA10" s="79">
        <v>285.43223264070775</v>
      </c>
      <c r="DB10" s="42"/>
      <c r="DC10" s="120">
        <v>1188.257789</v>
      </c>
      <c r="DD10" s="35">
        <v>242612.80475992305</v>
      </c>
      <c r="DE10" s="79">
        <v>288.28655496711485</v>
      </c>
      <c r="DF10" s="14"/>
      <c r="DG10" s="120">
        <v>1188.257789</v>
      </c>
      <c r="DH10" s="35">
        <v>245038.93280752227</v>
      </c>
      <c r="DI10" s="79">
        <v>291.16942051678598</v>
      </c>
      <c r="DJ10" s="14"/>
      <c r="DK10" s="120">
        <v>1188.257789</v>
      </c>
      <c r="DL10" s="35">
        <v>247489.3221355975</v>
      </c>
      <c r="DM10" s="79">
        <v>294.0811147219539</v>
      </c>
      <c r="DN10" s="14"/>
      <c r="DO10" s="120">
        <v>1188.257789</v>
      </c>
      <c r="DP10" s="35">
        <v>249964.21535695347</v>
      </c>
      <c r="DQ10" s="79">
        <v>297.0219258691734</v>
      </c>
      <c r="DR10" s="50"/>
      <c r="DS10" s="120">
        <v>1193.257789</v>
      </c>
      <c r="DT10" s="35">
        <v>252463.857510523</v>
      </c>
      <c r="DU10" s="79">
        <v>301.25446441541771</v>
      </c>
      <c r="DV10" s="26"/>
    </row>
    <row r="11" spans="1:127" x14ac:dyDescent="0.35">
      <c r="A11" s="9" t="s">
        <v>12</v>
      </c>
      <c r="B11" s="10" t="s">
        <v>140</v>
      </c>
      <c r="C11" s="314">
        <v>3.3076000000000003</v>
      </c>
      <c r="D11" s="35">
        <v>0</v>
      </c>
      <c r="E11" s="79">
        <v>0</v>
      </c>
      <c r="F11" s="42"/>
      <c r="G11" s="120">
        <v>3.3076000000000003</v>
      </c>
      <c r="H11" s="35">
        <v>0</v>
      </c>
      <c r="I11" s="79">
        <v>0</v>
      </c>
      <c r="J11" s="14"/>
      <c r="K11" s="120">
        <v>3.3076000000000003</v>
      </c>
      <c r="L11" s="35">
        <v>0</v>
      </c>
      <c r="M11" s="79">
        <v>0</v>
      </c>
      <c r="N11" s="14"/>
      <c r="O11" s="120">
        <v>3.3076000000000003</v>
      </c>
      <c r="P11" s="35">
        <v>0</v>
      </c>
      <c r="Q11" s="79">
        <v>0</v>
      </c>
      <c r="R11" s="14"/>
      <c r="S11" s="120">
        <v>3.3076000000000003</v>
      </c>
      <c r="T11" s="35">
        <v>0</v>
      </c>
      <c r="U11" s="79">
        <v>0</v>
      </c>
      <c r="V11" s="50"/>
      <c r="W11" s="120">
        <v>3.5076000000000001</v>
      </c>
      <c r="X11" s="35">
        <v>0</v>
      </c>
      <c r="Y11" s="79">
        <v>0</v>
      </c>
      <c r="Z11" s="42"/>
      <c r="AA11" s="120">
        <v>3.5076000000000001</v>
      </c>
      <c r="AB11" s="35">
        <v>0</v>
      </c>
      <c r="AC11" s="79">
        <v>0</v>
      </c>
      <c r="AD11" s="14"/>
      <c r="AE11" s="120">
        <v>3.5076000000000001</v>
      </c>
      <c r="AF11" s="35">
        <v>0</v>
      </c>
      <c r="AG11" s="79">
        <v>0</v>
      </c>
      <c r="AH11" s="14"/>
      <c r="AI11" s="120">
        <v>3.5076000000000001</v>
      </c>
      <c r="AJ11" s="35">
        <v>0</v>
      </c>
      <c r="AK11" s="79">
        <v>0</v>
      </c>
      <c r="AL11" s="14"/>
      <c r="AM11" s="120">
        <v>3.5076000000000001</v>
      </c>
      <c r="AN11" s="35">
        <v>0</v>
      </c>
      <c r="AO11" s="79">
        <v>0</v>
      </c>
      <c r="AP11" s="50"/>
      <c r="AQ11" s="120">
        <v>3.8076000000000003</v>
      </c>
      <c r="AR11" s="35">
        <v>0</v>
      </c>
      <c r="AS11" s="79">
        <v>0</v>
      </c>
      <c r="AT11" s="42"/>
      <c r="AU11" s="120">
        <v>3.8076000000000003</v>
      </c>
      <c r="AV11" s="35">
        <v>0</v>
      </c>
      <c r="AW11" s="79">
        <v>0</v>
      </c>
      <c r="AX11" s="14"/>
      <c r="AY11" s="120">
        <v>3.8076000000000003</v>
      </c>
      <c r="AZ11" s="35">
        <v>0</v>
      </c>
      <c r="BA11" s="79">
        <v>0</v>
      </c>
      <c r="BB11" s="14"/>
      <c r="BC11" s="120">
        <v>3.8076000000000003</v>
      </c>
      <c r="BD11" s="35">
        <v>0</v>
      </c>
      <c r="BE11" s="79">
        <v>0</v>
      </c>
      <c r="BF11" s="14"/>
      <c r="BG11" s="120">
        <v>3.8076000000000003</v>
      </c>
      <c r="BH11" s="35">
        <v>0</v>
      </c>
      <c r="BI11" s="79">
        <v>0</v>
      </c>
      <c r="BJ11" s="50"/>
      <c r="BK11" s="120">
        <v>6.1</v>
      </c>
      <c r="BL11" s="35">
        <v>0</v>
      </c>
      <c r="BM11" s="79">
        <v>0</v>
      </c>
      <c r="BN11" s="42"/>
      <c r="BO11" s="120">
        <v>6.1</v>
      </c>
      <c r="BP11" s="35">
        <v>0</v>
      </c>
      <c r="BQ11" s="79">
        <v>0</v>
      </c>
      <c r="BR11" s="14"/>
      <c r="BS11" s="120">
        <v>6.1</v>
      </c>
      <c r="BT11" s="35">
        <v>0</v>
      </c>
      <c r="BU11" s="79">
        <v>0</v>
      </c>
      <c r="BV11" s="14"/>
      <c r="BW11" s="120">
        <v>6.1</v>
      </c>
      <c r="BX11" s="35">
        <v>0</v>
      </c>
      <c r="BY11" s="79">
        <v>0</v>
      </c>
      <c r="BZ11" s="14"/>
      <c r="CA11" s="120">
        <v>6.1</v>
      </c>
      <c r="CB11" s="35">
        <v>0</v>
      </c>
      <c r="CC11" s="79">
        <v>0</v>
      </c>
      <c r="CD11" s="50"/>
      <c r="CE11" s="120">
        <v>6.6</v>
      </c>
      <c r="CF11" s="35">
        <v>0</v>
      </c>
      <c r="CG11" s="79">
        <v>0</v>
      </c>
      <c r="CH11" s="42"/>
      <c r="CI11" s="120">
        <v>6.6</v>
      </c>
      <c r="CJ11" s="35">
        <v>0</v>
      </c>
      <c r="CK11" s="79">
        <v>0</v>
      </c>
      <c r="CL11" s="14"/>
      <c r="CM11" s="120">
        <v>6.6</v>
      </c>
      <c r="CN11" s="35">
        <v>0</v>
      </c>
      <c r="CO11" s="79">
        <v>0</v>
      </c>
      <c r="CP11" s="14"/>
      <c r="CQ11" s="120">
        <v>6.6</v>
      </c>
      <c r="CR11" s="35">
        <v>0</v>
      </c>
      <c r="CS11" s="79">
        <v>0</v>
      </c>
      <c r="CT11" s="14"/>
      <c r="CU11" s="120">
        <v>6.6</v>
      </c>
      <c r="CV11" s="35">
        <v>0</v>
      </c>
      <c r="CW11" s="79">
        <v>0</v>
      </c>
      <c r="CX11" s="50"/>
      <c r="CY11" s="120">
        <v>6.6</v>
      </c>
      <c r="CZ11" s="35">
        <v>0</v>
      </c>
      <c r="DA11" s="79">
        <v>0</v>
      </c>
      <c r="DB11" s="42"/>
      <c r="DC11" s="120">
        <v>6.6</v>
      </c>
      <c r="DD11" s="35">
        <v>0</v>
      </c>
      <c r="DE11" s="79">
        <v>0</v>
      </c>
      <c r="DF11" s="14"/>
      <c r="DG11" s="120">
        <v>6.6</v>
      </c>
      <c r="DH11" s="35">
        <v>0</v>
      </c>
      <c r="DI11" s="79">
        <v>0</v>
      </c>
      <c r="DJ11" s="14"/>
      <c r="DK11" s="120">
        <v>6.6</v>
      </c>
      <c r="DL11" s="35">
        <v>0</v>
      </c>
      <c r="DM11" s="79">
        <v>0</v>
      </c>
      <c r="DN11" s="14"/>
      <c r="DO11" s="120">
        <v>6.6</v>
      </c>
      <c r="DP11" s="35">
        <v>0</v>
      </c>
      <c r="DQ11" s="79">
        <v>0</v>
      </c>
      <c r="DR11" s="50"/>
      <c r="DS11" s="120">
        <v>7.4</v>
      </c>
      <c r="DT11" s="35">
        <v>0</v>
      </c>
      <c r="DU11" s="79">
        <v>0</v>
      </c>
      <c r="DV11" s="26"/>
    </row>
    <row r="12" spans="1:127" x14ac:dyDescent="0.35">
      <c r="A12" s="9" t="s">
        <v>13</v>
      </c>
      <c r="B12" s="10" t="s">
        <v>101</v>
      </c>
      <c r="C12" s="314">
        <v>8.7119999999999993E-3</v>
      </c>
      <c r="D12" s="35">
        <v>0</v>
      </c>
      <c r="E12" s="79">
        <v>0</v>
      </c>
      <c r="F12" s="42"/>
      <c r="G12" s="120">
        <v>8.7119999999999993E-3</v>
      </c>
      <c r="H12" s="35">
        <v>0</v>
      </c>
      <c r="I12" s="79">
        <v>0</v>
      </c>
      <c r="J12" s="14"/>
      <c r="K12" s="120">
        <v>8.7119999999999993E-3</v>
      </c>
      <c r="L12" s="35">
        <v>0</v>
      </c>
      <c r="M12" s="79">
        <v>0</v>
      </c>
      <c r="N12" s="14"/>
      <c r="O12" s="120">
        <v>8.7119999999999993E-3</v>
      </c>
      <c r="P12" s="35">
        <v>0</v>
      </c>
      <c r="Q12" s="79">
        <v>0</v>
      </c>
      <c r="R12" s="14"/>
      <c r="S12" s="120">
        <v>8.7119999999999993E-3</v>
      </c>
      <c r="T12" s="35">
        <v>0</v>
      </c>
      <c r="U12" s="79">
        <v>0</v>
      </c>
      <c r="V12" s="50"/>
      <c r="W12" s="120">
        <v>8.7119999999999993E-3</v>
      </c>
      <c r="X12" s="35">
        <v>0</v>
      </c>
      <c r="Y12" s="79">
        <v>0</v>
      </c>
      <c r="Z12" s="42"/>
      <c r="AA12" s="120">
        <v>8.7119999999999993E-3</v>
      </c>
      <c r="AB12" s="35">
        <v>0</v>
      </c>
      <c r="AC12" s="79">
        <v>0</v>
      </c>
      <c r="AD12" s="14"/>
      <c r="AE12" s="120">
        <v>8.7119999999999993E-3</v>
      </c>
      <c r="AF12" s="35">
        <v>0</v>
      </c>
      <c r="AG12" s="79">
        <v>0</v>
      </c>
      <c r="AH12" s="14"/>
      <c r="AI12" s="120">
        <v>8.7119999999999993E-3</v>
      </c>
      <c r="AJ12" s="35">
        <v>0</v>
      </c>
      <c r="AK12" s="79">
        <v>0</v>
      </c>
      <c r="AL12" s="14"/>
      <c r="AM12" s="120">
        <v>8.7119999999999993E-3</v>
      </c>
      <c r="AN12" s="35">
        <v>0</v>
      </c>
      <c r="AO12" s="79">
        <v>0</v>
      </c>
      <c r="AP12" s="50"/>
      <c r="AQ12" s="120">
        <v>8.7119999999999993E-3</v>
      </c>
      <c r="AR12" s="35">
        <v>0</v>
      </c>
      <c r="AS12" s="79">
        <v>0</v>
      </c>
      <c r="AT12" s="42"/>
      <c r="AU12" s="120">
        <v>8.7119999999999993E-3</v>
      </c>
      <c r="AV12" s="35">
        <v>0</v>
      </c>
      <c r="AW12" s="79">
        <v>0</v>
      </c>
      <c r="AX12" s="14"/>
      <c r="AY12" s="120">
        <v>8.7119999999999993E-3</v>
      </c>
      <c r="AZ12" s="35">
        <v>0</v>
      </c>
      <c r="BA12" s="79">
        <v>0</v>
      </c>
      <c r="BB12" s="14"/>
      <c r="BC12" s="120">
        <v>8.7119999999999993E-3</v>
      </c>
      <c r="BD12" s="35">
        <v>0</v>
      </c>
      <c r="BE12" s="79">
        <v>0</v>
      </c>
      <c r="BF12" s="14"/>
      <c r="BG12" s="120">
        <v>8.7119999999999993E-3</v>
      </c>
      <c r="BH12" s="35">
        <v>0</v>
      </c>
      <c r="BI12" s="79">
        <v>0</v>
      </c>
      <c r="BJ12" s="50"/>
      <c r="BK12" s="120">
        <v>0.17</v>
      </c>
      <c r="BL12" s="35">
        <v>0</v>
      </c>
      <c r="BM12" s="79">
        <v>0</v>
      </c>
      <c r="BN12" s="42"/>
      <c r="BO12" s="120">
        <v>0.17</v>
      </c>
      <c r="BP12" s="35">
        <v>0</v>
      </c>
      <c r="BQ12" s="79">
        <v>0</v>
      </c>
      <c r="BR12" s="14"/>
      <c r="BS12" s="120">
        <v>0.17</v>
      </c>
      <c r="BT12" s="35">
        <v>0</v>
      </c>
      <c r="BU12" s="79">
        <v>0</v>
      </c>
      <c r="BV12" s="14"/>
      <c r="BW12" s="120">
        <v>0.17</v>
      </c>
      <c r="BX12" s="35">
        <v>0</v>
      </c>
      <c r="BY12" s="79">
        <v>0</v>
      </c>
      <c r="BZ12" s="14"/>
      <c r="CA12" s="120">
        <v>0.17</v>
      </c>
      <c r="CB12" s="35">
        <v>0</v>
      </c>
      <c r="CC12" s="79">
        <v>0</v>
      </c>
      <c r="CD12" s="50"/>
      <c r="CE12" s="120">
        <v>0.17</v>
      </c>
      <c r="CF12" s="35">
        <v>0</v>
      </c>
      <c r="CG12" s="79">
        <v>0</v>
      </c>
      <c r="CH12" s="42"/>
      <c r="CI12" s="120">
        <v>0.17</v>
      </c>
      <c r="CJ12" s="35">
        <v>0</v>
      </c>
      <c r="CK12" s="79">
        <v>0</v>
      </c>
      <c r="CL12" s="14"/>
      <c r="CM12" s="120">
        <v>0.17</v>
      </c>
      <c r="CN12" s="35">
        <v>0</v>
      </c>
      <c r="CO12" s="79">
        <v>0</v>
      </c>
      <c r="CP12" s="14"/>
      <c r="CQ12" s="120">
        <v>0.17</v>
      </c>
      <c r="CR12" s="35">
        <v>0</v>
      </c>
      <c r="CS12" s="79">
        <v>0</v>
      </c>
      <c r="CT12" s="14"/>
      <c r="CU12" s="120">
        <v>0.17</v>
      </c>
      <c r="CV12" s="35">
        <v>0</v>
      </c>
      <c r="CW12" s="79">
        <v>0</v>
      </c>
      <c r="CX12" s="50"/>
      <c r="CY12" s="120">
        <v>0.17</v>
      </c>
      <c r="CZ12" s="35">
        <v>0</v>
      </c>
      <c r="DA12" s="79">
        <v>0</v>
      </c>
      <c r="DB12" s="42"/>
      <c r="DC12" s="120">
        <v>0.17</v>
      </c>
      <c r="DD12" s="35">
        <v>0</v>
      </c>
      <c r="DE12" s="79">
        <v>0</v>
      </c>
      <c r="DF12" s="14"/>
      <c r="DG12" s="120">
        <v>0.17</v>
      </c>
      <c r="DH12" s="35">
        <v>0</v>
      </c>
      <c r="DI12" s="79">
        <v>0</v>
      </c>
      <c r="DJ12" s="14"/>
      <c r="DK12" s="120">
        <v>0.17</v>
      </c>
      <c r="DL12" s="35">
        <v>0</v>
      </c>
      <c r="DM12" s="79">
        <v>0</v>
      </c>
      <c r="DN12" s="14"/>
      <c r="DO12" s="120">
        <v>0.17</v>
      </c>
      <c r="DP12" s="35">
        <v>0</v>
      </c>
      <c r="DQ12" s="79">
        <v>0</v>
      </c>
      <c r="DR12" s="50"/>
      <c r="DS12" s="120">
        <v>0.17</v>
      </c>
      <c r="DT12" s="35">
        <v>0</v>
      </c>
      <c r="DU12" s="79">
        <v>0</v>
      </c>
      <c r="DV12" s="26"/>
    </row>
    <row r="13" spans="1:127" x14ac:dyDescent="0.35">
      <c r="A13" s="9" t="s">
        <v>14</v>
      </c>
      <c r="B13" s="10" t="s">
        <v>102</v>
      </c>
      <c r="C13" s="314">
        <v>369</v>
      </c>
      <c r="D13" s="35">
        <v>0</v>
      </c>
      <c r="E13" s="79">
        <v>0</v>
      </c>
      <c r="F13" s="42"/>
      <c r="G13" s="120">
        <v>404.6</v>
      </c>
      <c r="H13" s="35">
        <v>0</v>
      </c>
      <c r="I13" s="79">
        <v>0</v>
      </c>
      <c r="J13" s="14"/>
      <c r="K13" s="120">
        <v>425.8</v>
      </c>
      <c r="L13" s="35">
        <v>0</v>
      </c>
      <c r="M13" s="79">
        <v>0</v>
      </c>
      <c r="N13" s="14"/>
      <c r="O13" s="120">
        <v>461.4</v>
      </c>
      <c r="P13" s="35">
        <v>0</v>
      </c>
      <c r="Q13" s="79">
        <v>0</v>
      </c>
      <c r="R13" s="14"/>
      <c r="S13" s="120">
        <v>496.99999999999994</v>
      </c>
      <c r="T13" s="35">
        <v>0</v>
      </c>
      <c r="U13" s="79">
        <v>0</v>
      </c>
      <c r="V13" s="50"/>
      <c r="W13" s="120">
        <v>547</v>
      </c>
      <c r="X13" s="35">
        <v>0</v>
      </c>
      <c r="Y13" s="79">
        <v>0</v>
      </c>
      <c r="Z13" s="42"/>
      <c r="AA13" s="120">
        <v>593.6</v>
      </c>
      <c r="AB13" s="35">
        <v>0</v>
      </c>
      <c r="AC13" s="79">
        <v>0</v>
      </c>
      <c r="AD13" s="14"/>
      <c r="AE13" s="120">
        <v>640.20000000000005</v>
      </c>
      <c r="AF13" s="35">
        <v>0</v>
      </c>
      <c r="AG13" s="79">
        <v>0</v>
      </c>
      <c r="AH13" s="14"/>
      <c r="AI13" s="120">
        <v>686.80000000000007</v>
      </c>
      <c r="AJ13" s="35">
        <v>0</v>
      </c>
      <c r="AK13" s="79">
        <v>0</v>
      </c>
      <c r="AL13" s="14"/>
      <c r="AM13" s="120">
        <v>733.40000000000009</v>
      </c>
      <c r="AN13" s="35">
        <v>0</v>
      </c>
      <c r="AO13" s="79">
        <v>0</v>
      </c>
      <c r="AP13" s="50"/>
      <c r="AQ13" s="120">
        <v>780</v>
      </c>
      <c r="AR13" s="35">
        <v>0</v>
      </c>
      <c r="AS13" s="79">
        <v>0</v>
      </c>
      <c r="AT13" s="42"/>
      <c r="AU13" s="120">
        <v>864.4</v>
      </c>
      <c r="AV13" s="35">
        <v>0</v>
      </c>
      <c r="AW13" s="79">
        <v>0</v>
      </c>
      <c r="AX13" s="14"/>
      <c r="AY13" s="120">
        <v>948.8</v>
      </c>
      <c r="AZ13" s="35">
        <v>0</v>
      </c>
      <c r="BA13" s="79">
        <v>0</v>
      </c>
      <c r="BB13" s="14"/>
      <c r="BC13" s="120">
        <v>1033.1999999999998</v>
      </c>
      <c r="BD13" s="35">
        <v>0</v>
      </c>
      <c r="BE13" s="79">
        <v>0</v>
      </c>
      <c r="BF13" s="14"/>
      <c r="BG13" s="120">
        <v>1117.5999999999999</v>
      </c>
      <c r="BH13" s="35">
        <v>0</v>
      </c>
      <c r="BI13" s="79">
        <v>0</v>
      </c>
      <c r="BJ13" s="50"/>
      <c r="BK13" s="120">
        <v>1202</v>
      </c>
      <c r="BL13" s="35">
        <v>0</v>
      </c>
      <c r="BM13" s="79">
        <v>0</v>
      </c>
      <c r="BN13" s="42"/>
      <c r="BO13" s="120">
        <v>1223.5999999999999</v>
      </c>
      <c r="BP13" s="35">
        <v>0</v>
      </c>
      <c r="BQ13" s="79">
        <v>0</v>
      </c>
      <c r="BR13" s="14"/>
      <c r="BS13" s="120">
        <v>1245.2</v>
      </c>
      <c r="BT13" s="35">
        <v>0</v>
      </c>
      <c r="BU13" s="79">
        <v>0</v>
      </c>
      <c r="BV13" s="14"/>
      <c r="BW13" s="120">
        <v>1266.8000000000002</v>
      </c>
      <c r="BX13" s="35">
        <v>0</v>
      </c>
      <c r="BY13" s="79">
        <v>0</v>
      </c>
      <c r="BZ13" s="14"/>
      <c r="CA13" s="120">
        <v>1288.4000000000001</v>
      </c>
      <c r="CB13" s="35">
        <v>0</v>
      </c>
      <c r="CC13" s="79">
        <v>0</v>
      </c>
      <c r="CD13" s="50"/>
      <c r="CE13" s="120">
        <v>1310</v>
      </c>
      <c r="CF13" s="35">
        <v>0</v>
      </c>
      <c r="CG13" s="79">
        <v>0</v>
      </c>
      <c r="CH13" s="42"/>
      <c r="CI13" s="120">
        <v>1338</v>
      </c>
      <c r="CJ13" s="35">
        <v>0</v>
      </c>
      <c r="CK13" s="79">
        <v>0</v>
      </c>
      <c r="CL13" s="14"/>
      <c r="CM13" s="120">
        <v>1366</v>
      </c>
      <c r="CN13" s="35">
        <v>0</v>
      </c>
      <c r="CO13" s="79">
        <v>0</v>
      </c>
      <c r="CP13" s="14"/>
      <c r="CQ13" s="120">
        <v>1394</v>
      </c>
      <c r="CR13" s="35">
        <v>0</v>
      </c>
      <c r="CS13" s="79">
        <v>0</v>
      </c>
      <c r="CT13" s="14"/>
      <c r="CU13" s="120">
        <v>1422</v>
      </c>
      <c r="CV13" s="35">
        <v>0</v>
      </c>
      <c r="CW13" s="79">
        <v>0</v>
      </c>
      <c r="CX13" s="50"/>
      <c r="CY13" s="120">
        <v>1450</v>
      </c>
      <c r="CZ13" s="35">
        <v>0</v>
      </c>
      <c r="DA13" s="79">
        <v>0</v>
      </c>
      <c r="DB13" s="42"/>
      <c r="DC13" s="120">
        <v>1465.4</v>
      </c>
      <c r="DD13" s="35">
        <v>0</v>
      </c>
      <c r="DE13" s="79">
        <v>0</v>
      </c>
      <c r="DF13" s="14"/>
      <c r="DG13" s="120">
        <v>1480.8</v>
      </c>
      <c r="DH13" s="35">
        <v>0</v>
      </c>
      <c r="DI13" s="79">
        <v>0</v>
      </c>
      <c r="DJ13" s="14"/>
      <c r="DK13" s="120">
        <v>1496.1999999999998</v>
      </c>
      <c r="DL13" s="35">
        <v>0</v>
      </c>
      <c r="DM13" s="79">
        <v>0</v>
      </c>
      <c r="DN13" s="14"/>
      <c r="DO13" s="120">
        <v>1511.6</v>
      </c>
      <c r="DP13" s="35">
        <v>0</v>
      </c>
      <c r="DQ13" s="79">
        <v>0</v>
      </c>
      <c r="DR13" s="50"/>
      <c r="DS13" s="120">
        <v>1527</v>
      </c>
      <c r="DT13" s="35">
        <v>0</v>
      </c>
      <c r="DU13" s="79">
        <v>0</v>
      </c>
      <c r="DV13" s="26"/>
    </row>
    <row r="14" spans="1:127" x14ac:dyDescent="0.35">
      <c r="A14" s="9" t="s">
        <v>15</v>
      </c>
      <c r="B14" s="10" t="s">
        <v>103</v>
      </c>
      <c r="C14" s="314">
        <v>25.091999999999999</v>
      </c>
      <c r="D14" s="35">
        <v>0</v>
      </c>
      <c r="E14" s="79">
        <v>0</v>
      </c>
      <c r="F14" s="42"/>
      <c r="G14" s="120">
        <v>25.091999999999999</v>
      </c>
      <c r="H14" s="35">
        <v>0</v>
      </c>
      <c r="I14" s="79">
        <v>0</v>
      </c>
      <c r="J14" s="14"/>
      <c r="K14" s="120">
        <v>25.091999999999999</v>
      </c>
      <c r="L14" s="35">
        <v>0</v>
      </c>
      <c r="M14" s="79">
        <v>0</v>
      </c>
      <c r="N14" s="14"/>
      <c r="O14" s="120">
        <v>25.091999999999999</v>
      </c>
      <c r="P14" s="35">
        <v>0</v>
      </c>
      <c r="Q14" s="79">
        <v>0</v>
      </c>
      <c r="R14" s="14"/>
      <c r="S14" s="120">
        <v>25.091999999999999</v>
      </c>
      <c r="T14" s="35">
        <v>0</v>
      </c>
      <c r="U14" s="79">
        <v>0</v>
      </c>
      <c r="V14" s="50"/>
      <c r="W14" s="120">
        <v>29</v>
      </c>
      <c r="X14" s="35">
        <v>0</v>
      </c>
      <c r="Y14" s="79">
        <v>0</v>
      </c>
      <c r="Z14" s="42"/>
      <c r="AA14" s="120">
        <v>29</v>
      </c>
      <c r="AB14" s="35">
        <v>0</v>
      </c>
      <c r="AC14" s="79">
        <v>0</v>
      </c>
      <c r="AD14" s="14"/>
      <c r="AE14" s="120">
        <v>29</v>
      </c>
      <c r="AF14" s="35">
        <v>0</v>
      </c>
      <c r="AG14" s="79">
        <v>0</v>
      </c>
      <c r="AH14" s="14"/>
      <c r="AI14" s="120">
        <v>29</v>
      </c>
      <c r="AJ14" s="35">
        <v>0</v>
      </c>
      <c r="AK14" s="79">
        <v>0</v>
      </c>
      <c r="AL14" s="14"/>
      <c r="AM14" s="120">
        <v>29</v>
      </c>
      <c r="AN14" s="35">
        <v>0</v>
      </c>
      <c r="AO14" s="79">
        <v>0</v>
      </c>
      <c r="AP14" s="50"/>
      <c r="AQ14" s="120">
        <v>29</v>
      </c>
      <c r="AR14" s="35">
        <v>0</v>
      </c>
      <c r="AS14" s="79">
        <v>0</v>
      </c>
      <c r="AT14" s="42"/>
      <c r="AU14" s="120">
        <v>29</v>
      </c>
      <c r="AV14" s="35">
        <v>0</v>
      </c>
      <c r="AW14" s="79">
        <v>0</v>
      </c>
      <c r="AX14" s="14"/>
      <c r="AY14" s="120">
        <v>29</v>
      </c>
      <c r="AZ14" s="35">
        <v>0</v>
      </c>
      <c r="BA14" s="79">
        <v>0</v>
      </c>
      <c r="BB14" s="14"/>
      <c r="BC14" s="120">
        <v>29</v>
      </c>
      <c r="BD14" s="35">
        <v>0</v>
      </c>
      <c r="BE14" s="79">
        <v>0</v>
      </c>
      <c r="BF14" s="14"/>
      <c r="BG14" s="120">
        <v>29</v>
      </c>
      <c r="BH14" s="35">
        <v>0</v>
      </c>
      <c r="BI14" s="79">
        <v>0</v>
      </c>
      <c r="BJ14" s="50"/>
      <c r="BK14" s="120">
        <v>29</v>
      </c>
      <c r="BL14" s="35">
        <v>0</v>
      </c>
      <c r="BM14" s="79">
        <v>0</v>
      </c>
      <c r="BN14" s="42"/>
      <c r="BO14" s="120">
        <v>29</v>
      </c>
      <c r="BP14" s="35">
        <v>0</v>
      </c>
      <c r="BQ14" s="79">
        <v>0</v>
      </c>
      <c r="BR14" s="14"/>
      <c r="BS14" s="120">
        <v>29</v>
      </c>
      <c r="BT14" s="35">
        <v>0</v>
      </c>
      <c r="BU14" s="79">
        <v>0</v>
      </c>
      <c r="BV14" s="14"/>
      <c r="BW14" s="120">
        <v>29</v>
      </c>
      <c r="BX14" s="35">
        <v>0</v>
      </c>
      <c r="BY14" s="79">
        <v>0</v>
      </c>
      <c r="BZ14" s="14"/>
      <c r="CA14" s="120">
        <v>29</v>
      </c>
      <c r="CB14" s="35">
        <v>0</v>
      </c>
      <c r="CC14" s="79">
        <v>0</v>
      </c>
      <c r="CD14" s="50"/>
      <c r="CE14" s="120">
        <v>29</v>
      </c>
      <c r="CF14" s="35">
        <v>0</v>
      </c>
      <c r="CG14" s="79">
        <v>0</v>
      </c>
      <c r="CH14" s="42"/>
      <c r="CI14" s="120">
        <v>29</v>
      </c>
      <c r="CJ14" s="35">
        <v>0</v>
      </c>
      <c r="CK14" s="79">
        <v>0</v>
      </c>
      <c r="CL14" s="14"/>
      <c r="CM14" s="120">
        <v>29</v>
      </c>
      <c r="CN14" s="35">
        <v>0</v>
      </c>
      <c r="CO14" s="79">
        <v>0</v>
      </c>
      <c r="CP14" s="14"/>
      <c r="CQ14" s="120">
        <v>29</v>
      </c>
      <c r="CR14" s="35">
        <v>0</v>
      </c>
      <c r="CS14" s="79">
        <v>0</v>
      </c>
      <c r="CT14" s="14"/>
      <c r="CU14" s="120">
        <v>29</v>
      </c>
      <c r="CV14" s="35">
        <v>0</v>
      </c>
      <c r="CW14" s="79">
        <v>0</v>
      </c>
      <c r="CX14" s="50"/>
      <c r="CY14" s="120">
        <v>29</v>
      </c>
      <c r="CZ14" s="35">
        <v>0</v>
      </c>
      <c r="DA14" s="79">
        <v>0</v>
      </c>
      <c r="DB14" s="42"/>
      <c r="DC14" s="120">
        <v>29</v>
      </c>
      <c r="DD14" s="35">
        <v>0</v>
      </c>
      <c r="DE14" s="79">
        <v>0</v>
      </c>
      <c r="DF14" s="14"/>
      <c r="DG14" s="120">
        <v>29</v>
      </c>
      <c r="DH14" s="35">
        <v>0</v>
      </c>
      <c r="DI14" s="79">
        <v>0</v>
      </c>
      <c r="DJ14" s="14"/>
      <c r="DK14" s="120">
        <v>29</v>
      </c>
      <c r="DL14" s="35">
        <v>0</v>
      </c>
      <c r="DM14" s="79">
        <v>0</v>
      </c>
      <c r="DN14" s="14"/>
      <c r="DO14" s="120">
        <v>29</v>
      </c>
      <c r="DP14" s="35">
        <v>0</v>
      </c>
      <c r="DQ14" s="79">
        <v>0</v>
      </c>
      <c r="DR14" s="50"/>
      <c r="DS14" s="120">
        <v>29</v>
      </c>
      <c r="DT14" s="35">
        <v>0</v>
      </c>
      <c r="DU14" s="79">
        <v>0</v>
      </c>
      <c r="DV14" s="26"/>
    </row>
    <row r="15" spans="1:127" x14ac:dyDescent="0.35">
      <c r="A15" s="9" t="s">
        <v>16</v>
      </c>
      <c r="B15" s="10" t="s">
        <v>104</v>
      </c>
      <c r="C15" s="314">
        <v>114</v>
      </c>
      <c r="D15" s="35">
        <v>0</v>
      </c>
      <c r="E15" s="79">
        <v>0</v>
      </c>
      <c r="F15" s="42"/>
      <c r="G15" s="120">
        <v>114</v>
      </c>
      <c r="H15" s="35">
        <v>0</v>
      </c>
      <c r="I15" s="79">
        <v>0</v>
      </c>
      <c r="J15" s="14"/>
      <c r="K15" s="120">
        <v>114</v>
      </c>
      <c r="L15" s="35">
        <v>0</v>
      </c>
      <c r="M15" s="79">
        <v>0</v>
      </c>
      <c r="N15" s="14"/>
      <c r="O15" s="120">
        <v>114</v>
      </c>
      <c r="P15" s="35">
        <v>0</v>
      </c>
      <c r="Q15" s="79">
        <v>0</v>
      </c>
      <c r="R15" s="14"/>
      <c r="S15" s="120">
        <v>114</v>
      </c>
      <c r="T15" s="35">
        <v>0</v>
      </c>
      <c r="U15" s="79">
        <v>0</v>
      </c>
      <c r="V15" s="50"/>
      <c r="W15" s="120">
        <v>114</v>
      </c>
      <c r="X15" s="35">
        <v>0</v>
      </c>
      <c r="Y15" s="79">
        <v>0</v>
      </c>
      <c r="Z15" s="42"/>
      <c r="AA15" s="120">
        <v>114</v>
      </c>
      <c r="AB15" s="35">
        <v>0</v>
      </c>
      <c r="AC15" s="79">
        <v>0</v>
      </c>
      <c r="AD15" s="14"/>
      <c r="AE15" s="120">
        <v>114</v>
      </c>
      <c r="AF15" s="35">
        <v>0</v>
      </c>
      <c r="AG15" s="79">
        <v>0</v>
      </c>
      <c r="AH15" s="14"/>
      <c r="AI15" s="120">
        <v>114</v>
      </c>
      <c r="AJ15" s="35">
        <v>0</v>
      </c>
      <c r="AK15" s="79">
        <v>0</v>
      </c>
      <c r="AL15" s="14"/>
      <c r="AM15" s="120">
        <v>114</v>
      </c>
      <c r="AN15" s="35">
        <v>0</v>
      </c>
      <c r="AO15" s="79">
        <v>0</v>
      </c>
      <c r="AP15" s="50"/>
      <c r="AQ15" s="120">
        <v>114</v>
      </c>
      <c r="AR15" s="35">
        <v>0</v>
      </c>
      <c r="AS15" s="79">
        <v>0</v>
      </c>
      <c r="AT15" s="42"/>
      <c r="AU15" s="120">
        <v>127.8</v>
      </c>
      <c r="AV15" s="35">
        <v>0</v>
      </c>
      <c r="AW15" s="79">
        <v>0</v>
      </c>
      <c r="AX15" s="14"/>
      <c r="AY15" s="120">
        <v>141.6</v>
      </c>
      <c r="AZ15" s="35">
        <v>0</v>
      </c>
      <c r="BA15" s="79">
        <v>0</v>
      </c>
      <c r="BB15" s="14"/>
      <c r="BC15" s="120">
        <v>155.4</v>
      </c>
      <c r="BD15" s="35">
        <v>0</v>
      </c>
      <c r="BE15" s="79">
        <v>0</v>
      </c>
      <c r="BF15" s="14"/>
      <c r="BG15" s="120">
        <v>169.20000000000002</v>
      </c>
      <c r="BH15" s="35">
        <v>0</v>
      </c>
      <c r="BI15" s="79">
        <v>0</v>
      </c>
      <c r="BJ15" s="50"/>
      <c r="BK15" s="120">
        <v>183</v>
      </c>
      <c r="BL15" s="35">
        <v>0</v>
      </c>
      <c r="BM15" s="79">
        <v>0</v>
      </c>
      <c r="BN15" s="42"/>
      <c r="BO15" s="120">
        <v>185.4</v>
      </c>
      <c r="BP15" s="35">
        <v>0</v>
      </c>
      <c r="BQ15" s="79">
        <v>0</v>
      </c>
      <c r="BR15" s="14"/>
      <c r="BS15" s="120">
        <v>187.8</v>
      </c>
      <c r="BT15" s="35">
        <v>0</v>
      </c>
      <c r="BU15" s="79">
        <v>0</v>
      </c>
      <c r="BV15" s="14"/>
      <c r="BW15" s="120">
        <v>190.20000000000002</v>
      </c>
      <c r="BX15" s="35">
        <v>0</v>
      </c>
      <c r="BY15" s="79">
        <v>0</v>
      </c>
      <c r="BZ15" s="14"/>
      <c r="CA15" s="120">
        <v>192.60000000000002</v>
      </c>
      <c r="CB15" s="35">
        <v>0</v>
      </c>
      <c r="CC15" s="79">
        <v>0</v>
      </c>
      <c r="CD15" s="50"/>
      <c r="CE15" s="120">
        <v>195</v>
      </c>
      <c r="CF15" s="35">
        <v>0</v>
      </c>
      <c r="CG15" s="79">
        <v>0</v>
      </c>
      <c r="CH15" s="42"/>
      <c r="CI15" s="120">
        <v>199</v>
      </c>
      <c r="CJ15" s="35">
        <v>0</v>
      </c>
      <c r="CK15" s="79">
        <v>0</v>
      </c>
      <c r="CL15" s="14"/>
      <c r="CM15" s="120">
        <v>203</v>
      </c>
      <c r="CN15" s="35">
        <v>0</v>
      </c>
      <c r="CO15" s="79">
        <v>0</v>
      </c>
      <c r="CP15" s="14"/>
      <c r="CQ15" s="120">
        <v>207</v>
      </c>
      <c r="CR15" s="35">
        <v>0</v>
      </c>
      <c r="CS15" s="79">
        <v>0</v>
      </c>
      <c r="CT15" s="14"/>
      <c r="CU15" s="120">
        <v>211</v>
      </c>
      <c r="CV15" s="35">
        <v>0</v>
      </c>
      <c r="CW15" s="79">
        <v>0</v>
      </c>
      <c r="CX15" s="50"/>
      <c r="CY15" s="120">
        <v>215</v>
      </c>
      <c r="CZ15" s="35">
        <v>0</v>
      </c>
      <c r="DA15" s="79">
        <v>0</v>
      </c>
      <c r="DB15" s="42"/>
      <c r="DC15" s="120">
        <v>217.2</v>
      </c>
      <c r="DD15" s="35">
        <v>0</v>
      </c>
      <c r="DE15" s="79">
        <v>0</v>
      </c>
      <c r="DF15" s="14"/>
      <c r="DG15" s="120">
        <v>219.39999999999998</v>
      </c>
      <c r="DH15" s="35">
        <v>0</v>
      </c>
      <c r="DI15" s="79">
        <v>0</v>
      </c>
      <c r="DJ15" s="14"/>
      <c r="DK15" s="120">
        <v>221.59999999999997</v>
      </c>
      <c r="DL15" s="35">
        <v>0</v>
      </c>
      <c r="DM15" s="79">
        <v>0</v>
      </c>
      <c r="DN15" s="14"/>
      <c r="DO15" s="120">
        <v>223.79999999999995</v>
      </c>
      <c r="DP15" s="35">
        <v>0</v>
      </c>
      <c r="DQ15" s="79">
        <v>0</v>
      </c>
      <c r="DR15" s="50"/>
      <c r="DS15" s="120">
        <v>226</v>
      </c>
      <c r="DT15" s="35">
        <v>0</v>
      </c>
      <c r="DU15" s="79">
        <v>0</v>
      </c>
      <c r="DV15" s="26"/>
    </row>
    <row r="16" spans="1:127" x14ac:dyDescent="0.35">
      <c r="A16" s="9" t="s">
        <v>24</v>
      </c>
      <c r="B16" s="10" t="s">
        <v>105</v>
      </c>
      <c r="C16" s="314">
        <v>0</v>
      </c>
      <c r="D16" s="35">
        <v>0</v>
      </c>
      <c r="E16" s="79">
        <v>0</v>
      </c>
      <c r="F16" s="42"/>
      <c r="G16" s="120">
        <v>0</v>
      </c>
      <c r="H16" s="35">
        <v>0</v>
      </c>
      <c r="I16" s="79">
        <v>0</v>
      </c>
      <c r="J16" s="14"/>
      <c r="K16" s="120">
        <v>0</v>
      </c>
      <c r="L16" s="35">
        <v>0</v>
      </c>
      <c r="M16" s="79">
        <v>0</v>
      </c>
      <c r="N16" s="14"/>
      <c r="O16" s="120">
        <v>0</v>
      </c>
      <c r="P16" s="35">
        <v>0</v>
      </c>
      <c r="Q16" s="79">
        <v>0</v>
      </c>
      <c r="R16" s="14"/>
      <c r="S16" s="120">
        <v>0</v>
      </c>
      <c r="T16" s="35">
        <v>0</v>
      </c>
      <c r="U16" s="79">
        <v>0</v>
      </c>
      <c r="V16" s="50"/>
      <c r="W16" s="120">
        <v>0</v>
      </c>
      <c r="X16" s="35">
        <v>0</v>
      </c>
      <c r="Y16" s="79">
        <v>0</v>
      </c>
      <c r="Z16" s="42"/>
      <c r="AA16" s="120">
        <v>0</v>
      </c>
      <c r="AB16" s="35">
        <v>0</v>
      </c>
      <c r="AC16" s="79">
        <v>0</v>
      </c>
      <c r="AD16" s="14"/>
      <c r="AE16" s="120">
        <v>0</v>
      </c>
      <c r="AF16" s="35">
        <v>0</v>
      </c>
      <c r="AG16" s="79">
        <v>0</v>
      </c>
      <c r="AH16" s="14"/>
      <c r="AI16" s="120">
        <v>0</v>
      </c>
      <c r="AJ16" s="35">
        <v>0</v>
      </c>
      <c r="AK16" s="79">
        <v>0</v>
      </c>
      <c r="AL16" s="14"/>
      <c r="AM16" s="120">
        <v>0</v>
      </c>
      <c r="AN16" s="35">
        <v>0</v>
      </c>
      <c r="AO16" s="79">
        <v>0</v>
      </c>
      <c r="AP16" s="50"/>
      <c r="AQ16" s="120">
        <v>96</v>
      </c>
      <c r="AR16" s="35">
        <v>0</v>
      </c>
      <c r="AS16" s="79">
        <v>0</v>
      </c>
      <c r="AT16" s="42"/>
      <c r="AU16" s="120">
        <v>96</v>
      </c>
      <c r="AV16" s="35">
        <v>0</v>
      </c>
      <c r="AW16" s="79">
        <v>0</v>
      </c>
      <c r="AX16" s="14"/>
      <c r="AY16" s="120">
        <v>96</v>
      </c>
      <c r="AZ16" s="35">
        <v>0</v>
      </c>
      <c r="BA16" s="79">
        <v>0</v>
      </c>
      <c r="BB16" s="14"/>
      <c r="BC16" s="120">
        <v>96</v>
      </c>
      <c r="BD16" s="35">
        <v>0</v>
      </c>
      <c r="BE16" s="79">
        <v>0</v>
      </c>
      <c r="BF16" s="14"/>
      <c r="BG16" s="120">
        <v>96</v>
      </c>
      <c r="BH16" s="35">
        <v>0</v>
      </c>
      <c r="BI16" s="79">
        <v>0</v>
      </c>
      <c r="BJ16" s="50"/>
      <c r="BK16" s="120">
        <v>96</v>
      </c>
      <c r="BL16" s="35">
        <v>0</v>
      </c>
      <c r="BM16" s="79">
        <v>0</v>
      </c>
      <c r="BN16" s="42"/>
      <c r="BO16" s="120">
        <v>96</v>
      </c>
      <c r="BP16" s="35">
        <v>0</v>
      </c>
      <c r="BQ16" s="79">
        <v>0</v>
      </c>
      <c r="BR16" s="14"/>
      <c r="BS16" s="120">
        <v>96</v>
      </c>
      <c r="BT16" s="35">
        <v>0</v>
      </c>
      <c r="BU16" s="79">
        <v>0</v>
      </c>
      <c r="BV16" s="14"/>
      <c r="BW16" s="120">
        <v>96</v>
      </c>
      <c r="BX16" s="35">
        <v>0</v>
      </c>
      <c r="BY16" s="79">
        <v>0</v>
      </c>
      <c r="BZ16" s="14"/>
      <c r="CA16" s="120">
        <v>96</v>
      </c>
      <c r="CB16" s="35">
        <v>0</v>
      </c>
      <c r="CC16" s="79">
        <v>0</v>
      </c>
      <c r="CD16" s="50"/>
      <c r="CE16" s="120">
        <v>96</v>
      </c>
      <c r="CF16" s="35">
        <v>0</v>
      </c>
      <c r="CG16" s="79">
        <v>0</v>
      </c>
      <c r="CH16" s="42"/>
      <c r="CI16" s="120">
        <v>96</v>
      </c>
      <c r="CJ16" s="35">
        <v>0</v>
      </c>
      <c r="CK16" s="79">
        <v>0</v>
      </c>
      <c r="CL16" s="14"/>
      <c r="CM16" s="120">
        <v>96</v>
      </c>
      <c r="CN16" s="35">
        <v>0</v>
      </c>
      <c r="CO16" s="79">
        <v>0</v>
      </c>
      <c r="CP16" s="14"/>
      <c r="CQ16" s="120">
        <v>96</v>
      </c>
      <c r="CR16" s="35">
        <v>0</v>
      </c>
      <c r="CS16" s="79">
        <v>0</v>
      </c>
      <c r="CT16" s="14"/>
      <c r="CU16" s="120">
        <v>96</v>
      </c>
      <c r="CV16" s="35">
        <v>0</v>
      </c>
      <c r="CW16" s="79">
        <v>0</v>
      </c>
      <c r="CX16" s="50"/>
      <c r="CY16" s="120">
        <v>96</v>
      </c>
      <c r="CZ16" s="35">
        <v>0</v>
      </c>
      <c r="DA16" s="79">
        <v>0</v>
      </c>
      <c r="DB16" s="42"/>
      <c r="DC16" s="120">
        <v>96</v>
      </c>
      <c r="DD16" s="35">
        <v>0</v>
      </c>
      <c r="DE16" s="79">
        <v>0</v>
      </c>
      <c r="DF16" s="14"/>
      <c r="DG16" s="120">
        <v>96</v>
      </c>
      <c r="DH16" s="35">
        <v>0</v>
      </c>
      <c r="DI16" s="79">
        <v>0</v>
      </c>
      <c r="DJ16" s="14"/>
      <c r="DK16" s="120">
        <v>96</v>
      </c>
      <c r="DL16" s="35">
        <v>0</v>
      </c>
      <c r="DM16" s="79">
        <v>0</v>
      </c>
      <c r="DN16" s="14"/>
      <c r="DO16" s="120">
        <v>96</v>
      </c>
      <c r="DP16" s="35">
        <v>0</v>
      </c>
      <c r="DQ16" s="79">
        <v>0</v>
      </c>
      <c r="DR16" s="50"/>
      <c r="DS16" s="120">
        <v>96</v>
      </c>
      <c r="DT16" s="35">
        <v>0</v>
      </c>
      <c r="DU16" s="79">
        <v>0</v>
      </c>
      <c r="DV16" s="26"/>
    </row>
    <row r="17" spans="1:126" ht="26.5" x14ac:dyDescent="0.35">
      <c r="A17" s="9" t="s">
        <v>30</v>
      </c>
      <c r="B17" s="10" t="s">
        <v>106</v>
      </c>
      <c r="C17" s="332">
        <v>2537.9899999999998</v>
      </c>
      <c r="D17" s="35">
        <v>-99782.894156493989</v>
      </c>
      <c r="E17" s="79">
        <v>-253.24798754024016</v>
      </c>
      <c r="F17" s="42"/>
      <c r="G17" s="123">
        <v>2537.9899999999998</v>
      </c>
      <c r="H17" s="35">
        <v>-100780.72309805892</v>
      </c>
      <c r="I17" s="79">
        <v>-255.78046741564253</v>
      </c>
      <c r="J17" s="14"/>
      <c r="K17" s="123">
        <v>2537.9899999999998</v>
      </c>
      <c r="L17" s="35">
        <v>-99782.894156493989</v>
      </c>
      <c r="M17" s="79">
        <v>-253.24798754024016</v>
      </c>
      <c r="N17" s="14"/>
      <c r="O17" s="123">
        <v>2537.9899999999998</v>
      </c>
      <c r="P17" s="35">
        <v>-100780.72309805892</v>
      </c>
      <c r="Q17" s="79">
        <v>-255.78046741564253</v>
      </c>
      <c r="R17" s="14"/>
      <c r="S17" s="123">
        <v>2537.9899999999998</v>
      </c>
      <c r="T17" s="35">
        <v>-101788.53032903951</v>
      </c>
      <c r="U17" s="79">
        <v>-258.33827208979898</v>
      </c>
      <c r="V17" s="50"/>
      <c r="W17" s="123">
        <v>2537.9899999999998</v>
      </c>
      <c r="X17" s="35">
        <v>-102806.41563232991</v>
      </c>
      <c r="Y17" s="79">
        <v>-260.92165481069696</v>
      </c>
      <c r="Z17" s="42"/>
      <c r="AA17" s="120">
        <v>2537.9899999999998</v>
      </c>
      <c r="AB17" s="35">
        <v>-103834.4797886532</v>
      </c>
      <c r="AC17" s="79">
        <v>-263.53087135880395</v>
      </c>
      <c r="AD17" s="14"/>
      <c r="AE17" s="120">
        <v>2700</v>
      </c>
      <c r="AF17" s="35">
        <v>-104872.82458653973</v>
      </c>
      <c r="AG17" s="79">
        <v>-283.15662638365728</v>
      </c>
      <c r="AH17" s="14"/>
      <c r="AI17" s="123">
        <v>2700</v>
      </c>
      <c r="AJ17" s="35">
        <v>-105921.55283240513</v>
      </c>
      <c r="AK17" s="79">
        <v>-285.98819264749386</v>
      </c>
      <c r="AL17" s="14"/>
      <c r="AM17" s="123">
        <v>2700</v>
      </c>
      <c r="AN17" s="35">
        <v>-106980.76836072918</v>
      </c>
      <c r="AO17" s="79">
        <v>-288.84807457396874</v>
      </c>
      <c r="AP17" s="50"/>
      <c r="AQ17" s="120">
        <v>2700</v>
      </c>
      <c r="AR17" s="35">
        <v>-108050.57604433647</v>
      </c>
      <c r="AS17" s="79">
        <v>-291.73655531970849</v>
      </c>
      <c r="AT17" s="42"/>
      <c r="AU17" s="123">
        <v>2700</v>
      </c>
      <c r="AV17" s="35">
        <v>-109131.08180477984</v>
      </c>
      <c r="AW17" s="79">
        <v>-294.65392087290553</v>
      </c>
      <c r="AX17" s="14"/>
      <c r="AY17" s="123">
        <v>2700</v>
      </c>
      <c r="AZ17" s="35">
        <v>-110222.39262282764</v>
      </c>
      <c r="BA17" s="79">
        <v>-297.60046008163465</v>
      </c>
      <c r="BB17" s="14"/>
      <c r="BC17" s="123">
        <v>2700</v>
      </c>
      <c r="BD17" s="35">
        <v>-111324.61654905592</v>
      </c>
      <c r="BE17" s="79">
        <v>-300.57646468245099</v>
      </c>
      <c r="BF17" s="14"/>
      <c r="BG17" s="123">
        <v>2700</v>
      </c>
      <c r="BH17" s="35">
        <v>-112437.86271454649</v>
      </c>
      <c r="BI17" s="79">
        <v>-303.58222932927549</v>
      </c>
      <c r="BJ17" s="50"/>
      <c r="BK17" s="120">
        <v>2700</v>
      </c>
      <c r="BL17" s="35">
        <v>-113562.24134169194</v>
      </c>
      <c r="BM17" s="79">
        <v>-306.61805162256826</v>
      </c>
      <c r="BN17" s="42"/>
      <c r="BO17" s="123">
        <v>2700</v>
      </c>
      <c r="BP17" s="35">
        <v>-114697.86375510886</v>
      </c>
      <c r="BQ17" s="79">
        <v>-309.68423213879396</v>
      </c>
      <c r="BR17" s="14"/>
      <c r="BS17" s="123">
        <v>2700</v>
      </c>
      <c r="BT17" s="35">
        <v>-115844.84239265995</v>
      </c>
      <c r="BU17" s="79">
        <v>-312.78107446018191</v>
      </c>
      <c r="BV17" s="14"/>
      <c r="BW17" s="123">
        <v>2700</v>
      </c>
      <c r="BX17" s="35">
        <v>-117003.29081658655</v>
      </c>
      <c r="BY17" s="79">
        <v>-315.9088852047837</v>
      </c>
      <c r="BZ17" s="14"/>
      <c r="CA17" s="123">
        <v>2700</v>
      </c>
      <c r="CB17" s="35">
        <v>-118173.32372475242</v>
      </c>
      <c r="CC17" s="79">
        <v>-319.06797405683153</v>
      </c>
      <c r="CD17" s="50"/>
      <c r="CE17" s="120">
        <v>2700</v>
      </c>
      <c r="CF17" s="35">
        <v>-119355.05696199994</v>
      </c>
      <c r="CG17" s="79">
        <v>-322.25865379739986</v>
      </c>
      <c r="CH17" s="42"/>
      <c r="CI17" s="123">
        <v>2700</v>
      </c>
      <c r="CJ17" s="35">
        <v>-120548.60753161994</v>
      </c>
      <c r="CK17" s="79">
        <v>-325.4812403353738</v>
      </c>
      <c r="CL17" s="14"/>
      <c r="CM17" s="123">
        <v>2700</v>
      </c>
      <c r="CN17" s="35">
        <v>-121754.09360693615</v>
      </c>
      <c r="CO17" s="79">
        <v>-328.73605273872761</v>
      </c>
      <c r="CP17" s="14"/>
      <c r="CQ17" s="123">
        <v>2700</v>
      </c>
      <c r="CR17" s="35">
        <v>-122971.63454300551</v>
      </c>
      <c r="CS17" s="79">
        <v>-332.02341326611491</v>
      </c>
      <c r="CT17" s="14"/>
      <c r="CU17" s="123">
        <v>2700</v>
      </c>
      <c r="CV17" s="35">
        <v>-124201.35088843557</v>
      </c>
      <c r="CW17" s="79">
        <v>-335.34364739877606</v>
      </c>
      <c r="CX17" s="50"/>
      <c r="CY17" s="120">
        <v>2700</v>
      </c>
      <c r="CZ17" s="35">
        <v>-125443.36439731992</v>
      </c>
      <c r="DA17" s="79">
        <v>-338.69708387276381</v>
      </c>
      <c r="DB17" s="42"/>
      <c r="DC17" s="123">
        <v>2700</v>
      </c>
      <c r="DD17" s="35">
        <v>-126697.79804129312</v>
      </c>
      <c r="DE17" s="79">
        <v>-342.08405471149143</v>
      </c>
      <c r="DF17" s="14"/>
      <c r="DG17" s="123">
        <v>2700</v>
      </c>
      <c r="DH17" s="35">
        <v>-127964.77602170606</v>
      </c>
      <c r="DI17" s="79">
        <v>-345.50489525860638</v>
      </c>
      <c r="DJ17" s="14"/>
      <c r="DK17" s="123">
        <v>2700</v>
      </c>
      <c r="DL17" s="35">
        <v>-129244.42378192312</v>
      </c>
      <c r="DM17" s="79">
        <v>-348.95994421119241</v>
      </c>
      <c r="DN17" s="14"/>
      <c r="DO17" s="123">
        <v>2700</v>
      </c>
      <c r="DP17" s="35">
        <v>-130536.86801974235</v>
      </c>
      <c r="DQ17" s="79">
        <v>-352.44954365330432</v>
      </c>
      <c r="DR17" s="50"/>
      <c r="DS17" s="120">
        <v>2700</v>
      </c>
      <c r="DT17" s="35">
        <v>-131842.23669993976</v>
      </c>
      <c r="DU17" s="79">
        <v>-355.97403908983739</v>
      </c>
      <c r="DV17" s="26"/>
    </row>
    <row r="18" spans="1:126" x14ac:dyDescent="0.35">
      <c r="A18" s="9" t="s">
        <v>265</v>
      </c>
      <c r="B18" s="10" t="s">
        <v>266</v>
      </c>
      <c r="C18" s="314">
        <v>0</v>
      </c>
      <c r="D18" s="35">
        <v>371532.05271034996</v>
      </c>
      <c r="E18" s="79">
        <v>0</v>
      </c>
      <c r="F18" s="42"/>
      <c r="G18" s="123">
        <v>0</v>
      </c>
      <c r="H18" s="35">
        <v>375247.37323745346</v>
      </c>
      <c r="I18" s="79">
        <v>0</v>
      </c>
      <c r="J18" s="14"/>
      <c r="K18" s="123">
        <v>0</v>
      </c>
      <c r="L18" s="35">
        <v>371532.05271034996</v>
      </c>
      <c r="M18" s="79">
        <v>0</v>
      </c>
      <c r="N18" s="14"/>
      <c r="O18" s="123">
        <v>0</v>
      </c>
      <c r="P18" s="35">
        <v>375247.37323745346</v>
      </c>
      <c r="Q18" s="79">
        <v>0</v>
      </c>
      <c r="R18" s="14"/>
      <c r="S18" s="123">
        <v>0</v>
      </c>
      <c r="T18" s="35">
        <v>378999.84696982801</v>
      </c>
      <c r="U18" s="79">
        <v>0</v>
      </c>
      <c r="V18" s="50"/>
      <c r="W18" s="120">
        <v>0</v>
      </c>
      <c r="X18" s="35">
        <v>382789.84543952631</v>
      </c>
      <c r="Y18" s="79">
        <v>0</v>
      </c>
      <c r="Z18" s="42"/>
      <c r="AA18" s="123">
        <v>0</v>
      </c>
      <c r="AB18" s="35">
        <v>386617.74389392155</v>
      </c>
      <c r="AC18" s="79">
        <v>0</v>
      </c>
      <c r="AD18" s="14"/>
      <c r="AE18" s="123">
        <v>0</v>
      </c>
      <c r="AF18" s="35">
        <v>390483.92133286077</v>
      </c>
      <c r="AG18" s="79">
        <v>0</v>
      </c>
      <c r="AH18" s="14"/>
      <c r="AI18" s="123">
        <v>0</v>
      </c>
      <c r="AJ18" s="35">
        <v>394388.76054618938</v>
      </c>
      <c r="AK18" s="79">
        <v>0</v>
      </c>
      <c r="AL18" s="14"/>
      <c r="AM18" s="123">
        <v>0</v>
      </c>
      <c r="AN18" s="35">
        <v>398332.64815165126</v>
      </c>
      <c r="AO18" s="79">
        <v>0</v>
      </c>
      <c r="AP18" s="50"/>
      <c r="AQ18" s="41">
        <v>0</v>
      </c>
      <c r="AR18" s="35">
        <v>402315.97463316779</v>
      </c>
      <c r="AS18" s="79">
        <v>0</v>
      </c>
      <c r="AT18" s="42"/>
      <c r="AU18" s="123">
        <v>0</v>
      </c>
      <c r="AV18" s="35">
        <v>406339.13437949948</v>
      </c>
      <c r="AW18" s="79">
        <v>0</v>
      </c>
      <c r="AX18" s="14"/>
      <c r="AY18" s="123">
        <v>0</v>
      </c>
      <c r="AZ18" s="35">
        <v>410402.52572329447</v>
      </c>
      <c r="BA18" s="79">
        <v>0</v>
      </c>
      <c r="BB18" s="14"/>
      <c r="BC18" s="123">
        <v>0</v>
      </c>
      <c r="BD18" s="35">
        <v>414506.55098052742</v>
      </c>
      <c r="BE18" s="79">
        <v>0</v>
      </c>
      <c r="BF18" s="14"/>
      <c r="BG18" s="123">
        <v>0</v>
      </c>
      <c r="BH18" s="35">
        <v>418651.6164903327</v>
      </c>
      <c r="BI18" s="79">
        <v>0</v>
      </c>
      <c r="BJ18" s="50"/>
      <c r="BK18" s="41">
        <v>0</v>
      </c>
      <c r="BL18" s="35">
        <v>422838.13265523606</v>
      </c>
      <c r="BM18" s="79">
        <v>0</v>
      </c>
      <c r="BN18" s="42"/>
      <c r="BO18" s="123">
        <v>0</v>
      </c>
      <c r="BP18" s="35">
        <v>427066.51398178842</v>
      </c>
      <c r="BQ18" s="79">
        <v>0</v>
      </c>
      <c r="BR18" s="14"/>
      <c r="BS18" s="123">
        <v>0</v>
      </c>
      <c r="BT18" s="35">
        <v>431337.17912160628</v>
      </c>
      <c r="BU18" s="79">
        <v>0</v>
      </c>
      <c r="BV18" s="14"/>
      <c r="BW18" s="123">
        <v>0</v>
      </c>
      <c r="BX18" s="35">
        <v>435650.55091282236</v>
      </c>
      <c r="BY18" s="79">
        <v>0</v>
      </c>
      <c r="BZ18" s="14"/>
      <c r="CA18" s="123">
        <v>0</v>
      </c>
      <c r="CB18" s="35">
        <v>440007.05642195058</v>
      </c>
      <c r="CC18" s="79">
        <v>0</v>
      </c>
      <c r="CD18" s="50"/>
      <c r="CE18" s="41">
        <v>0</v>
      </c>
      <c r="CF18" s="35">
        <v>444407.12698617007</v>
      </c>
      <c r="CG18" s="79">
        <v>0</v>
      </c>
      <c r="CH18" s="42"/>
      <c r="CI18" s="123">
        <v>0</v>
      </c>
      <c r="CJ18" s="35">
        <v>448851.19825603178</v>
      </c>
      <c r="CK18" s="79">
        <v>0</v>
      </c>
      <c r="CL18" s="14"/>
      <c r="CM18" s="123">
        <v>0</v>
      </c>
      <c r="CN18" s="35">
        <v>453339.71023859212</v>
      </c>
      <c r="CO18" s="79">
        <v>0</v>
      </c>
      <c r="CP18" s="14"/>
      <c r="CQ18" s="123">
        <v>0</v>
      </c>
      <c r="CR18" s="35">
        <v>457873.10734097805</v>
      </c>
      <c r="CS18" s="79">
        <v>0</v>
      </c>
      <c r="CT18" s="14"/>
      <c r="CU18" s="123">
        <v>0</v>
      </c>
      <c r="CV18" s="35">
        <v>462451.83841438784</v>
      </c>
      <c r="CW18" s="79">
        <v>0</v>
      </c>
      <c r="CX18" s="50"/>
      <c r="CY18" s="41">
        <v>0</v>
      </c>
      <c r="CZ18" s="35">
        <v>467076.35679853172</v>
      </c>
      <c r="DA18" s="79">
        <v>0</v>
      </c>
      <c r="DB18" s="42"/>
      <c r="DC18" s="123">
        <v>0</v>
      </c>
      <c r="DD18" s="35">
        <v>471747.12036651705</v>
      </c>
      <c r="DE18" s="79">
        <v>0</v>
      </c>
      <c r="DF18" s="14"/>
      <c r="DG18" s="123">
        <v>0</v>
      </c>
      <c r="DH18" s="35">
        <v>476464.59157018224</v>
      </c>
      <c r="DI18" s="79">
        <v>0</v>
      </c>
      <c r="DJ18" s="14"/>
      <c r="DK18" s="123">
        <v>0</v>
      </c>
      <c r="DL18" s="35">
        <v>481229.23748588405</v>
      </c>
      <c r="DM18" s="79">
        <v>0</v>
      </c>
      <c r="DN18" s="14"/>
      <c r="DO18" s="123">
        <v>0</v>
      </c>
      <c r="DP18" s="35">
        <v>486041.52986074291</v>
      </c>
      <c r="DQ18" s="79">
        <v>0</v>
      </c>
      <c r="DR18" s="50"/>
      <c r="DS18" s="41">
        <v>0</v>
      </c>
      <c r="DT18" s="35">
        <v>490901.94515935035</v>
      </c>
      <c r="DU18" s="79">
        <v>0</v>
      </c>
      <c r="DV18" s="26"/>
    </row>
    <row r="19" spans="1:126" x14ac:dyDescent="0.35">
      <c r="A19" s="6">
        <v>2</v>
      </c>
      <c r="B19" s="3" t="s">
        <v>77</v>
      </c>
      <c r="C19" s="317">
        <v>23126.827283873023</v>
      </c>
      <c r="D19" s="15">
        <v>600424.34593875159</v>
      </c>
      <c r="E19" s="80">
        <v>13885.910145557933</v>
      </c>
      <c r="F19" s="44"/>
      <c r="G19" s="43">
        <v>23166.555193330307</v>
      </c>
      <c r="H19" s="15">
        <v>608637.22095410759</v>
      </c>
      <c r="I19" s="80">
        <v>14100.027771948506</v>
      </c>
      <c r="J19" s="16"/>
      <c r="K19" s="43">
        <v>23187.00003278648</v>
      </c>
      <c r="L19" s="15">
        <v>617192.84095825371</v>
      </c>
      <c r="M19" s="80">
        <v>14310.85042353461</v>
      </c>
      <c r="N19" s="16"/>
      <c r="O19" s="43">
        <v>23207.207452706178</v>
      </c>
      <c r="P19" s="15">
        <v>625917.84830388613</v>
      </c>
      <c r="Q19" s="80">
        <v>14525.805353939762</v>
      </c>
      <c r="R19" s="16"/>
      <c r="S19" s="43">
        <v>23126.125549584282</v>
      </c>
      <c r="T19" s="15">
        <v>633466.92377044447</v>
      </c>
      <c r="U19" s="80">
        <v>14649.635610624235</v>
      </c>
      <c r="V19" s="51"/>
      <c r="W19" s="43">
        <v>23246.652917571584</v>
      </c>
      <c r="X19" s="15">
        <v>642980.44444800401</v>
      </c>
      <c r="Y19" s="80">
        <v>14947.143224868665</v>
      </c>
      <c r="Z19" s="44"/>
      <c r="AA19" s="43">
        <v>23185.640380685269</v>
      </c>
      <c r="AB19" s="15">
        <v>650860.77361716621</v>
      </c>
      <c r="AC19" s="80">
        <v>15090.623834982222</v>
      </c>
      <c r="AD19" s="16"/>
      <c r="AE19" s="43">
        <v>23255.57628793396</v>
      </c>
      <c r="AF19" s="15">
        <v>658387.64293207391</v>
      </c>
      <c r="AG19" s="80">
        <v>15311.184057239871</v>
      </c>
      <c r="AH19" s="16"/>
      <c r="AI19" s="43">
        <v>22755.081885678781</v>
      </c>
      <c r="AJ19" s="15">
        <v>668105.10969478358</v>
      </c>
      <c r="AK19" s="80">
        <v>15202.786479345203</v>
      </c>
      <c r="AL19" s="16"/>
      <c r="AM19" s="43">
        <v>22253.716033491848</v>
      </c>
      <c r="AN19" s="15">
        <v>678105.91432052176</v>
      </c>
      <c r="AO19" s="80">
        <v>15090.376457920243</v>
      </c>
      <c r="AP19" s="51"/>
      <c r="AQ19" s="43">
        <v>22633.956892717415</v>
      </c>
      <c r="AR19" s="15">
        <v>684910.06083686021</v>
      </c>
      <c r="AS19" s="80">
        <v>15502.224792369958</v>
      </c>
      <c r="AT19" s="44"/>
      <c r="AU19" s="43">
        <v>22626.344930700816</v>
      </c>
      <c r="AV19" s="15">
        <v>693249.52214165754</v>
      </c>
      <c r="AW19" s="80">
        <v>15685.702811020656</v>
      </c>
      <c r="AX19" s="16"/>
      <c r="AY19" s="43">
        <v>22617.966214708315</v>
      </c>
      <c r="AZ19" s="15">
        <v>701699.7464998411</v>
      </c>
      <c r="BA19" s="80">
        <v>15871.021159202795</v>
      </c>
      <c r="BB19" s="16"/>
      <c r="BC19" s="43">
        <v>22608.945160671199</v>
      </c>
      <c r="BD19" s="15">
        <v>710260.71610136982</v>
      </c>
      <c r="BE19" s="80">
        <v>16058.245580114926</v>
      </c>
      <c r="BF19" s="16"/>
      <c r="BG19" s="43">
        <v>22599.275492828856</v>
      </c>
      <c r="BH19" s="15">
        <v>718934.18581068213</v>
      </c>
      <c r="BI19" s="80">
        <v>16247.391726348214</v>
      </c>
      <c r="BJ19" s="51"/>
      <c r="BK19" s="43">
        <v>22595.117922445588</v>
      </c>
      <c r="BL19" s="15">
        <v>727692.84527880361</v>
      </c>
      <c r="BM19" s="80">
        <v>16442.305650394519</v>
      </c>
      <c r="BN19" s="44"/>
      <c r="BO19" s="43">
        <v>22502.669961576492</v>
      </c>
      <c r="BP19" s="15">
        <v>736835.57579987438</v>
      </c>
      <c r="BQ19" s="80">
        <v>16580.767778172751</v>
      </c>
      <c r="BR19" s="16"/>
      <c r="BS19" s="43">
        <v>22408.881442316106</v>
      </c>
      <c r="BT19" s="15">
        <v>746125.15424667636</v>
      </c>
      <c r="BU19" s="80">
        <v>16719.830122643587</v>
      </c>
      <c r="BV19" s="16"/>
      <c r="BW19" s="43">
        <v>22313.7947274945</v>
      </c>
      <c r="BX19" s="15">
        <v>755564.17885808682</v>
      </c>
      <c r="BY19" s="80">
        <v>16859.50399048729</v>
      </c>
      <c r="BZ19" s="16"/>
      <c r="CA19" s="43">
        <v>22217.575239717993</v>
      </c>
      <c r="CB19" s="15">
        <v>765153.3788877537</v>
      </c>
      <c r="CC19" s="80">
        <v>16999.852765363117</v>
      </c>
      <c r="CD19" s="51"/>
      <c r="CE19" s="43">
        <v>22251.006582512615</v>
      </c>
      <c r="CF19" s="15">
        <v>774184.68889087834</v>
      </c>
      <c r="CG19" s="80">
        <v>17226.388608591416</v>
      </c>
      <c r="CH19" s="44"/>
      <c r="CI19" s="43">
        <v>22159.910235312422</v>
      </c>
      <c r="CJ19" s="15">
        <v>784071.07431696577</v>
      </c>
      <c r="CK19" s="80">
        <v>17374.944624968935</v>
      </c>
      <c r="CL19" s="16"/>
      <c r="CM19" s="43">
        <v>22067.995252958979</v>
      </c>
      <c r="CN19" s="15">
        <v>794110.51323610661</v>
      </c>
      <c r="CO19" s="80">
        <v>17524.42703641922</v>
      </c>
      <c r="CP19" s="16"/>
      <c r="CQ19" s="43">
        <v>21975.310267688259</v>
      </c>
      <c r="CR19" s="15">
        <v>804305.28718034923</v>
      </c>
      <c r="CS19" s="80">
        <v>17674.85823573028</v>
      </c>
      <c r="CT19" s="16"/>
      <c r="CU19" s="43">
        <v>21881.635342790494</v>
      </c>
      <c r="CV19" s="15">
        <v>814662.28029322263</v>
      </c>
      <c r="CW19" s="80">
        <v>17826.142944902476</v>
      </c>
      <c r="CX19" s="51"/>
      <c r="CY19" s="43">
        <v>21787.041389801616</v>
      </c>
      <c r="CZ19" s="15">
        <v>825183.6997984685</v>
      </c>
      <c r="DA19" s="80">
        <v>17978.311421698865</v>
      </c>
      <c r="DB19" s="44"/>
      <c r="DC19" s="43">
        <v>21708.151597261229</v>
      </c>
      <c r="DD19" s="15">
        <v>835734.86274462717</v>
      </c>
      <c r="DE19" s="80">
        <v>18142.259095576672</v>
      </c>
      <c r="DF19" s="16"/>
      <c r="DG19" s="43">
        <v>21628.645443711372</v>
      </c>
      <c r="DH19" s="15">
        <v>846444.35002635082</v>
      </c>
      <c r="DI19" s="80">
        <v>18307.444734552664</v>
      </c>
      <c r="DJ19" s="16"/>
      <c r="DK19" s="43">
        <v>21548.594840667327</v>
      </c>
      <c r="DL19" s="15">
        <v>857313.80806057132</v>
      </c>
      <c r="DM19" s="80">
        <v>18473.907901206887</v>
      </c>
      <c r="DN19" s="16"/>
      <c r="DO19" s="43">
        <v>21470.837331260107</v>
      </c>
      <c r="DP19" s="15">
        <v>868292.68485712667</v>
      </c>
      <c r="DQ19" s="80">
        <v>18642.970992490464</v>
      </c>
      <c r="DR19" s="51"/>
      <c r="DS19" s="43">
        <v>21395.325078885948</v>
      </c>
      <c r="DT19" s="15">
        <v>879381.75876542425</v>
      </c>
      <c r="DU19" s="80">
        <v>18814.658597228714</v>
      </c>
      <c r="DV19" s="27"/>
    </row>
    <row r="20" spans="1:126" x14ac:dyDescent="0.35">
      <c r="A20" s="9" t="s">
        <v>25</v>
      </c>
      <c r="B20" s="10" t="s">
        <v>78</v>
      </c>
      <c r="C20" s="314">
        <v>4732.7219999999998</v>
      </c>
      <c r="D20" s="35">
        <v>537591.64062614995</v>
      </c>
      <c r="E20" s="79">
        <v>2544.2717846074734</v>
      </c>
      <c r="F20" s="42"/>
      <c r="G20" s="41">
        <v>4732.7219999999998</v>
      </c>
      <c r="H20" s="35">
        <v>542967.55703241145</v>
      </c>
      <c r="I20" s="79">
        <v>2569.7145024535484</v>
      </c>
      <c r="J20" s="14"/>
      <c r="K20" s="41">
        <v>4744</v>
      </c>
      <c r="L20" s="35">
        <v>548397.23260273552</v>
      </c>
      <c r="M20" s="79">
        <v>2601.5964714673773</v>
      </c>
      <c r="N20" s="14"/>
      <c r="O20" s="41">
        <v>4744</v>
      </c>
      <c r="P20" s="35">
        <v>553881.20492876286</v>
      </c>
      <c r="Q20" s="79">
        <v>2627.6124361820512</v>
      </c>
      <c r="R20" s="14"/>
      <c r="S20" s="41">
        <v>4744</v>
      </c>
      <c r="T20" s="35">
        <v>559420.01697805047</v>
      </c>
      <c r="U20" s="79">
        <v>2653.8885605438713</v>
      </c>
      <c r="V20" s="50"/>
      <c r="W20" s="41">
        <v>4243.95</v>
      </c>
      <c r="X20" s="35">
        <v>565014.21714783099</v>
      </c>
      <c r="Y20" s="79">
        <v>2397.8920868645373</v>
      </c>
      <c r="Z20" s="42"/>
      <c r="AA20" s="41">
        <v>4243.95</v>
      </c>
      <c r="AB20" s="35">
        <v>570664.35931930935</v>
      </c>
      <c r="AC20" s="79">
        <v>2421.871007733183</v>
      </c>
      <c r="AD20" s="14"/>
      <c r="AE20" s="41">
        <v>4375.95</v>
      </c>
      <c r="AF20" s="35">
        <v>576371.0029125025</v>
      </c>
      <c r="AG20" s="79">
        <v>2522.1706901949656</v>
      </c>
      <c r="AH20" s="14"/>
      <c r="AI20" s="41">
        <v>3938.4459999999999</v>
      </c>
      <c r="AJ20" s="35">
        <v>582134.71294162748</v>
      </c>
      <c r="AK20" s="79">
        <v>2292.7061316461009</v>
      </c>
      <c r="AL20" s="14"/>
      <c r="AM20" s="41">
        <v>3500.942</v>
      </c>
      <c r="AN20" s="35">
        <v>587956.06007104379</v>
      </c>
      <c r="AO20" s="79">
        <v>2058.4000648572401</v>
      </c>
      <c r="AP20" s="50"/>
      <c r="AQ20" s="41">
        <v>3839.511</v>
      </c>
      <c r="AR20" s="35">
        <v>593835.62067175424</v>
      </c>
      <c r="AS20" s="79">
        <v>2280.0383977610277</v>
      </c>
      <c r="AT20" s="42"/>
      <c r="AU20" s="41">
        <v>3827.7159999999999</v>
      </c>
      <c r="AV20" s="35">
        <v>599773.97687847179</v>
      </c>
      <c r="AW20" s="79">
        <v>2295.7644476813566</v>
      </c>
      <c r="AX20" s="14"/>
      <c r="AY20" s="41">
        <v>3815.9209999999998</v>
      </c>
      <c r="AZ20" s="35">
        <v>605771.71664725651</v>
      </c>
      <c r="BA20" s="79">
        <v>2311.5770147603153</v>
      </c>
      <c r="BB20" s="14"/>
      <c r="BC20" s="41">
        <v>3804.1259999999997</v>
      </c>
      <c r="BD20" s="35">
        <v>611829.43381372909</v>
      </c>
      <c r="BE20" s="79">
        <v>2327.4762567360858</v>
      </c>
      <c r="BF20" s="14"/>
      <c r="BG20" s="41">
        <v>3792.3309999999997</v>
      </c>
      <c r="BH20" s="35">
        <v>617947.72815186635</v>
      </c>
      <c r="BI20" s="79">
        <v>2343.4623258498955</v>
      </c>
      <c r="BJ20" s="50"/>
      <c r="BK20" s="41">
        <v>3780.5360000000001</v>
      </c>
      <c r="BL20" s="35">
        <v>624127.20543338498</v>
      </c>
      <c r="BM20" s="79">
        <v>2359.5353687203074</v>
      </c>
      <c r="BN20" s="42"/>
      <c r="BO20" s="41">
        <v>3761.7359999999999</v>
      </c>
      <c r="BP20" s="35">
        <v>630368.4774877188</v>
      </c>
      <c r="BQ20" s="79">
        <v>2371.2797950307413</v>
      </c>
      <c r="BR20" s="14"/>
      <c r="BS20" s="41">
        <v>3742.9360000000001</v>
      </c>
      <c r="BT20" s="35">
        <v>636672.16226259596</v>
      </c>
      <c r="BU20" s="79">
        <v>2383.0231563305119</v>
      </c>
      <c r="BV20" s="14"/>
      <c r="BW20" s="41">
        <v>3724.1360000000004</v>
      </c>
      <c r="BX20" s="35">
        <v>643038.88388522191</v>
      </c>
      <c r="BY20" s="79">
        <v>2394.7642568767751</v>
      </c>
      <c r="BZ20" s="14"/>
      <c r="CA20" s="41">
        <v>3705.3360000000002</v>
      </c>
      <c r="CB20" s="35">
        <v>649469.27272407408</v>
      </c>
      <c r="CC20" s="79">
        <v>2406.50187711833</v>
      </c>
      <c r="CD20" s="50"/>
      <c r="CE20" s="41">
        <v>3801.5360000000001</v>
      </c>
      <c r="CF20" s="35">
        <v>655963.96545131481</v>
      </c>
      <c r="CG20" s="79">
        <v>2493.6706293659295</v>
      </c>
      <c r="CH20" s="42"/>
      <c r="CI20" s="41">
        <v>3801.5360000000001</v>
      </c>
      <c r="CJ20" s="35">
        <v>662523.60510582791</v>
      </c>
      <c r="CK20" s="79">
        <v>2518.6073356595889</v>
      </c>
      <c r="CL20" s="14"/>
      <c r="CM20" s="41">
        <v>3801.5360000000001</v>
      </c>
      <c r="CN20" s="35">
        <v>669148.84115688619</v>
      </c>
      <c r="CO20" s="79">
        <v>2543.7934090161843</v>
      </c>
      <c r="CP20" s="14"/>
      <c r="CQ20" s="41">
        <v>3801.5360000000001</v>
      </c>
      <c r="CR20" s="35">
        <v>675840.32956845511</v>
      </c>
      <c r="CS20" s="79">
        <v>2569.2313431063467</v>
      </c>
      <c r="CT20" s="14"/>
      <c r="CU20" s="41">
        <v>3801.5360000000001</v>
      </c>
      <c r="CV20" s="35">
        <v>682598.73286413972</v>
      </c>
      <c r="CW20" s="79">
        <v>2594.9236565374104</v>
      </c>
      <c r="CX20" s="50"/>
      <c r="CY20" s="41">
        <v>3801.5360000000001</v>
      </c>
      <c r="CZ20" s="35">
        <v>689424.72019278107</v>
      </c>
      <c r="DA20" s="79">
        <v>2620.872893102784</v>
      </c>
      <c r="DB20" s="42"/>
      <c r="DC20" s="41">
        <v>3801.5360000000001</v>
      </c>
      <c r="DD20" s="35">
        <v>696318.96739470889</v>
      </c>
      <c r="DE20" s="79">
        <v>2647.081622033812</v>
      </c>
      <c r="DF20" s="14"/>
      <c r="DG20" s="41">
        <v>3801.5360000000001</v>
      </c>
      <c r="DH20" s="35">
        <v>703282.15706865594</v>
      </c>
      <c r="DI20" s="79">
        <v>2673.5524382541498</v>
      </c>
      <c r="DJ20" s="14"/>
      <c r="DK20" s="41">
        <v>3801.5360000000001</v>
      </c>
      <c r="DL20" s="35">
        <v>710314.97863934247</v>
      </c>
      <c r="DM20" s="79">
        <v>2700.2879626366916</v>
      </c>
      <c r="DN20" s="14"/>
      <c r="DO20" s="41">
        <v>3801.5360000000001</v>
      </c>
      <c r="DP20" s="35">
        <v>717418.12842573586</v>
      </c>
      <c r="DQ20" s="79">
        <v>2727.290842263058</v>
      </c>
      <c r="DR20" s="50"/>
      <c r="DS20" s="283">
        <v>3801.5360000000001</v>
      </c>
      <c r="DT20" s="35">
        <v>724592.30970999319</v>
      </c>
      <c r="DU20" s="79">
        <v>2754.5637506856883</v>
      </c>
      <c r="DV20" s="26"/>
    </row>
    <row r="21" spans="1:126" x14ac:dyDescent="0.35">
      <c r="A21" s="58" t="s">
        <v>26</v>
      </c>
      <c r="B21" s="55" t="s">
        <v>117</v>
      </c>
      <c r="C21" s="311">
        <v>933</v>
      </c>
      <c r="D21" s="35">
        <v>537591.64062614995</v>
      </c>
      <c r="E21" s="79">
        <v>501.57300070419791</v>
      </c>
      <c r="F21" s="42"/>
      <c r="G21" s="123">
        <v>933</v>
      </c>
      <c r="H21" s="35">
        <v>542967.55703241145</v>
      </c>
      <c r="I21" s="79">
        <v>506.58873071123986</v>
      </c>
      <c r="J21" s="14"/>
      <c r="K21" s="123">
        <v>933</v>
      </c>
      <c r="L21" s="35">
        <v>548397.23260273552</v>
      </c>
      <c r="M21" s="79">
        <v>511.65461801835221</v>
      </c>
      <c r="N21" s="14"/>
      <c r="O21" s="123">
        <v>933</v>
      </c>
      <c r="P21" s="35">
        <v>553881.20492876286</v>
      </c>
      <c r="Q21" s="79">
        <v>516.77116419853576</v>
      </c>
      <c r="R21" s="14"/>
      <c r="S21" s="123">
        <v>933</v>
      </c>
      <c r="T21" s="35">
        <v>559420.01697805047</v>
      </c>
      <c r="U21" s="79">
        <v>521.93887584052106</v>
      </c>
      <c r="V21" s="50"/>
      <c r="W21" s="123">
        <v>933</v>
      </c>
      <c r="X21" s="35">
        <v>565014.21714783099</v>
      </c>
      <c r="Y21" s="79">
        <v>527.15826459892628</v>
      </c>
      <c r="Z21" s="42"/>
      <c r="AA21" s="129">
        <v>933</v>
      </c>
      <c r="AB21" s="35">
        <v>570664.35931930935</v>
      </c>
      <c r="AC21" s="79">
        <v>532.42984724491555</v>
      </c>
      <c r="AD21" s="14"/>
      <c r="AE21" s="129">
        <v>1300</v>
      </c>
      <c r="AF21" s="35">
        <v>576371.0029125025</v>
      </c>
      <c r="AG21" s="79">
        <v>749.28230378625324</v>
      </c>
      <c r="AH21" s="14"/>
      <c r="AI21" s="129">
        <v>1300</v>
      </c>
      <c r="AJ21" s="35">
        <v>582134.71294162748</v>
      </c>
      <c r="AK21" s="79">
        <v>756.77512682411577</v>
      </c>
      <c r="AL21" s="14"/>
      <c r="AM21" s="129">
        <v>1300</v>
      </c>
      <c r="AN21" s="35">
        <v>587956.06007104379</v>
      </c>
      <c r="AO21" s="79">
        <v>764.34287809235695</v>
      </c>
      <c r="AP21" s="50"/>
      <c r="AQ21" s="59">
        <v>1300</v>
      </c>
      <c r="AR21" s="35">
        <v>593835.62067175424</v>
      </c>
      <c r="AS21" s="79">
        <v>771.98630687328057</v>
      </c>
      <c r="AT21" s="42"/>
      <c r="AU21" s="129">
        <v>1300</v>
      </c>
      <c r="AV21" s="35">
        <v>599773.97687847179</v>
      </c>
      <c r="AW21" s="79">
        <v>779.70616994201339</v>
      </c>
      <c r="AX21" s="14"/>
      <c r="AY21" s="129">
        <v>1300</v>
      </c>
      <c r="AZ21" s="35">
        <v>605771.71664725651</v>
      </c>
      <c r="BA21" s="79">
        <v>787.50323164143344</v>
      </c>
      <c r="BB21" s="14"/>
      <c r="BC21" s="129">
        <v>1300</v>
      </c>
      <c r="BD21" s="35">
        <v>611829.43381372909</v>
      </c>
      <c r="BE21" s="79">
        <v>795.37826395784782</v>
      </c>
      <c r="BF21" s="14"/>
      <c r="BG21" s="129">
        <v>1300</v>
      </c>
      <c r="BH21" s="35">
        <v>617947.72815186635</v>
      </c>
      <c r="BI21" s="79">
        <v>803.33204659742626</v>
      </c>
      <c r="BJ21" s="50"/>
      <c r="BK21" s="59">
        <v>1300</v>
      </c>
      <c r="BL21" s="35">
        <v>624127.20543338498</v>
      </c>
      <c r="BM21" s="79">
        <v>811.36536706340053</v>
      </c>
      <c r="BN21" s="42"/>
      <c r="BO21" s="129">
        <v>1300</v>
      </c>
      <c r="BP21" s="35">
        <v>630368.4774877188</v>
      </c>
      <c r="BQ21" s="79">
        <v>819.47902073403441</v>
      </c>
      <c r="BR21" s="14"/>
      <c r="BS21" s="129">
        <v>1300</v>
      </c>
      <c r="BT21" s="35">
        <v>636672.16226259596</v>
      </c>
      <c r="BU21" s="79">
        <v>827.67381094137477</v>
      </c>
      <c r="BV21" s="14"/>
      <c r="BW21" s="129">
        <v>1300</v>
      </c>
      <c r="BX21" s="35">
        <v>643038.88388522191</v>
      </c>
      <c r="BY21" s="79">
        <v>835.95054905078848</v>
      </c>
      <c r="BZ21" s="14"/>
      <c r="CA21" s="129">
        <v>1300</v>
      </c>
      <c r="CB21" s="35">
        <v>649469.27272407408</v>
      </c>
      <c r="CC21" s="79">
        <v>844.31005454129627</v>
      </c>
      <c r="CD21" s="50"/>
      <c r="CE21" s="59">
        <v>1300</v>
      </c>
      <c r="CF21" s="35">
        <v>655963.96545131481</v>
      </c>
      <c r="CG21" s="79">
        <v>852.75315508670928</v>
      </c>
      <c r="CH21" s="42"/>
      <c r="CI21" s="129">
        <v>1300</v>
      </c>
      <c r="CJ21" s="35">
        <v>662523.60510582791</v>
      </c>
      <c r="CK21" s="79">
        <v>861.28068663757631</v>
      </c>
      <c r="CL21" s="14"/>
      <c r="CM21" s="129">
        <v>1300</v>
      </c>
      <c r="CN21" s="35">
        <v>669148.84115688619</v>
      </c>
      <c r="CO21" s="79">
        <v>869.89349350395207</v>
      </c>
      <c r="CP21" s="14"/>
      <c r="CQ21" s="129">
        <v>1300</v>
      </c>
      <c r="CR21" s="35">
        <v>675840.32956845511</v>
      </c>
      <c r="CS21" s="79">
        <v>878.59242843899165</v>
      </c>
      <c r="CT21" s="14"/>
      <c r="CU21" s="129">
        <v>1300</v>
      </c>
      <c r="CV21" s="35">
        <v>682598.73286413972</v>
      </c>
      <c r="CW21" s="79">
        <v>887.37835272338168</v>
      </c>
      <c r="CX21" s="50"/>
      <c r="CY21" s="59">
        <v>1300</v>
      </c>
      <c r="CZ21" s="35">
        <v>689424.72019278107</v>
      </c>
      <c r="DA21" s="79">
        <v>896.25213625061531</v>
      </c>
      <c r="DB21" s="42"/>
      <c r="DC21" s="129">
        <v>1300</v>
      </c>
      <c r="DD21" s="35">
        <v>696318.96739470889</v>
      </c>
      <c r="DE21" s="79">
        <v>905.21465761312152</v>
      </c>
      <c r="DF21" s="14"/>
      <c r="DG21" s="129">
        <v>1300</v>
      </c>
      <c r="DH21" s="35">
        <v>703282.15706865594</v>
      </c>
      <c r="DI21" s="79">
        <v>914.26680418925275</v>
      </c>
      <c r="DJ21" s="14"/>
      <c r="DK21" s="129">
        <v>1300</v>
      </c>
      <c r="DL21" s="35">
        <v>710314.97863934247</v>
      </c>
      <c r="DM21" s="79">
        <v>923.40947223114529</v>
      </c>
      <c r="DN21" s="14"/>
      <c r="DO21" s="129">
        <v>1300</v>
      </c>
      <c r="DP21" s="35">
        <v>717418.12842573586</v>
      </c>
      <c r="DQ21" s="79">
        <v>932.64356695345668</v>
      </c>
      <c r="DR21" s="50"/>
      <c r="DS21" s="59">
        <v>1300</v>
      </c>
      <c r="DT21" s="35">
        <v>724592.30970999319</v>
      </c>
      <c r="DU21" s="79">
        <v>941.97000262299116</v>
      </c>
      <c r="DV21" s="26"/>
    </row>
    <row r="22" spans="1:126" x14ac:dyDescent="0.35">
      <c r="A22" s="58" t="s">
        <v>27</v>
      </c>
      <c r="B22" s="55" t="s">
        <v>118</v>
      </c>
      <c r="C22" s="326">
        <v>3726</v>
      </c>
      <c r="D22" s="35">
        <v>537591.64062614995</v>
      </c>
      <c r="E22" s="79">
        <v>2003.0664529730345</v>
      </c>
      <c r="F22" s="42"/>
      <c r="G22" s="326">
        <v>3726</v>
      </c>
      <c r="H22" s="35">
        <v>542967.55703241145</v>
      </c>
      <c r="I22" s="79">
        <v>2023.0971175027653</v>
      </c>
      <c r="J22" s="14"/>
      <c r="K22" s="326">
        <v>3726</v>
      </c>
      <c r="L22" s="35">
        <v>548397.23260273552</v>
      </c>
      <c r="M22" s="79">
        <v>2043.3280886777925</v>
      </c>
      <c r="N22" s="14"/>
      <c r="O22" s="326">
        <v>3726</v>
      </c>
      <c r="P22" s="35">
        <v>553881.20492876286</v>
      </c>
      <c r="Q22" s="79">
        <v>2063.7613695645705</v>
      </c>
      <c r="R22" s="14"/>
      <c r="S22" s="326">
        <v>3726</v>
      </c>
      <c r="T22" s="35">
        <v>559420.01697805047</v>
      </c>
      <c r="U22" s="79">
        <v>2084.398983260216</v>
      </c>
      <c r="V22" s="50"/>
      <c r="W22" s="326">
        <v>2726</v>
      </c>
      <c r="X22" s="35">
        <v>565014.21714783099</v>
      </c>
      <c r="Y22" s="79">
        <v>1540.2287559449874</v>
      </c>
      <c r="Z22" s="42"/>
      <c r="AA22" s="326">
        <v>2726</v>
      </c>
      <c r="AB22" s="35">
        <v>570664.35931930935</v>
      </c>
      <c r="AC22" s="79">
        <v>1555.6310435044372</v>
      </c>
      <c r="AD22" s="14"/>
      <c r="AE22" s="326">
        <v>2491</v>
      </c>
      <c r="AF22" s="35">
        <v>576371.0029125025</v>
      </c>
      <c r="AG22" s="79">
        <v>1435.7401682550437</v>
      </c>
      <c r="AH22" s="14"/>
      <c r="AI22" s="326">
        <v>2053.4960000000001</v>
      </c>
      <c r="AJ22" s="35">
        <v>582134.71294162748</v>
      </c>
      <c r="AK22" s="79">
        <v>1195.4113044867804</v>
      </c>
      <c r="AL22" s="14"/>
      <c r="AM22" s="326">
        <v>1615.9920000000002</v>
      </c>
      <c r="AN22" s="35">
        <v>587956.06007104379</v>
      </c>
      <c r="AO22" s="79">
        <v>950.13228942632622</v>
      </c>
      <c r="AP22" s="50"/>
      <c r="AQ22" s="136">
        <v>1904.48</v>
      </c>
      <c r="AR22" s="35">
        <v>593835.62067175424</v>
      </c>
      <c r="AS22" s="79">
        <v>1130.9480628569424</v>
      </c>
      <c r="AT22" s="42"/>
      <c r="AU22" s="121">
        <v>1892.6849999999999</v>
      </c>
      <c r="AV22" s="35">
        <v>599773.97687847179</v>
      </c>
      <c r="AW22" s="79">
        <v>1135.1832094282304</v>
      </c>
      <c r="AX22" s="14"/>
      <c r="AY22" s="121">
        <v>1880.8899999999999</v>
      </c>
      <c r="AZ22" s="35">
        <v>605771.71664725651</v>
      </c>
      <c r="BA22" s="79">
        <v>1139.3899641246583</v>
      </c>
      <c r="BB22" s="14"/>
      <c r="BC22" s="121">
        <v>1869.0949999999998</v>
      </c>
      <c r="BD22" s="35">
        <v>611829.43381372909</v>
      </c>
      <c r="BE22" s="79">
        <v>1143.5673355940719</v>
      </c>
      <c r="BF22" s="14"/>
      <c r="BG22" s="121">
        <v>1857.2999999999997</v>
      </c>
      <c r="BH22" s="35">
        <v>617947.72815186635</v>
      </c>
      <c r="BI22" s="79">
        <v>1147.714315496461</v>
      </c>
      <c r="BJ22" s="50"/>
      <c r="BK22" s="136">
        <v>1845.5050000000001</v>
      </c>
      <c r="BL22" s="35">
        <v>624127.20543338498</v>
      </c>
      <c r="BM22" s="79">
        <v>1151.8298782633392</v>
      </c>
      <c r="BN22" s="42"/>
      <c r="BO22" s="121">
        <v>1826.7050000000002</v>
      </c>
      <c r="BP22" s="35">
        <v>630368.4774877188</v>
      </c>
      <c r="BQ22" s="79">
        <v>1151.4972496692035</v>
      </c>
      <c r="BR22" s="14"/>
      <c r="BS22" s="121">
        <v>1807.9050000000002</v>
      </c>
      <c r="BT22" s="35">
        <v>636672.16226259596</v>
      </c>
      <c r="BU22" s="79">
        <v>1151.0427855153587</v>
      </c>
      <c r="BV22" s="14"/>
      <c r="BW22" s="121">
        <v>1789.1050000000002</v>
      </c>
      <c r="BX22" s="35">
        <v>643038.88388522191</v>
      </c>
      <c r="BY22" s="79">
        <v>1150.4640823534701</v>
      </c>
      <c r="BZ22" s="14"/>
      <c r="CA22" s="121">
        <v>1770.3050000000003</v>
      </c>
      <c r="CB22" s="35">
        <v>649469.27272407408</v>
      </c>
      <c r="CC22" s="79">
        <v>1149.7587008497921</v>
      </c>
      <c r="CD22" s="50"/>
      <c r="CE22" s="136">
        <v>1751.5050000000001</v>
      </c>
      <c r="CF22" s="35">
        <v>655963.96545131481</v>
      </c>
      <c r="CG22" s="79">
        <v>1148.9241653078052</v>
      </c>
      <c r="CH22" s="42"/>
      <c r="CI22" s="121">
        <v>1751.5050000000001</v>
      </c>
      <c r="CJ22" s="35">
        <v>662523.60510582791</v>
      </c>
      <c r="CK22" s="79">
        <v>1160.4134069608831</v>
      </c>
      <c r="CL22" s="14"/>
      <c r="CM22" s="121">
        <v>1751.5050000000001</v>
      </c>
      <c r="CN22" s="35">
        <v>669148.84115688619</v>
      </c>
      <c r="CO22" s="79">
        <v>1172.0175410304921</v>
      </c>
      <c r="CP22" s="14"/>
      <c r="CQ22" s="121">
        <v>1751.5050000000001</v>
      </c>
      <c r="CR22" s="35">
        <v>675840.32956845511</v>
      </c>
      <c r="CS22" s="79">
        <v>1183.7377164407972</v>
      </c>
      <c r="CT22" s="14"/>
      <c r="CU22" s="121">
        <v>1751.5050000000001</v>
      </c>
      <c r="CV22" s="35">
        <v>682598.73286413972</v>
      </c>
      <c r="CW22" s="79">
        <v>1195.575093605205</v>
      </c>
      <c r="CX22" s="50"/>
      <c r="CY22" s="136">
        <v>1751.5050000000001</v>
      </c>
      <c r="CZ22" s="35">
        <v>689424.72019278107</v>
      </c>
      <c r="DA22" s="79">
        <v>1207.5308445412572</v>
      </c>
      <c r="DB22" s="42"/>
      <c r="DC22" s="121">
        <v>1751.5050000000001</v>
      </c>
      <c r="DD22" s="35">
        <v>696318.96739470889</v>
      </c>
      <c r="DE22" s="79">
        <v>1219.6061529866697</v>
      </c>
      <c r="DF22" s="14"/>
      <c r="DG22" s="121">
        <v>1751.5050000000001</v>
      </c>
      <c r="DH22" s="35">
        <v>703282.15706865594</v>
      </c>
      <c r="DI22" s="79">
        <v>1231.8022145165362</v>
      </c>
      <c r="DJ22" s="14"/>
      <c r="DK22" s="121">
        <v>1751.5050000000001</v>
      </c>
      <c r="DL22" s="35">
        <v>710314.97863934247</v>
      </c>
      <c r="DM22" s="79">
        <v>1244.1202366617017</v>
      </c>
      <c r="DN22" s="14"/>
      <c r="DO22" s="121">
        <v>1751.5050000000001</v>
      </c>
      <c r="DP22" s="35">
        <v>717418.12842573586</v>
      </c>
      <c r="DQ22" s="79">
        <v>1256.5614390283185</v>
      </c>
      <c r="DR22" s="50"/>
      <c r="DS22" s="136">
        <v>1751.5050000000001</v>
      </c>
      <c r="DT22" s="35">
        <v>724592.30970999319</v>
      </c>
      <c r="DU22" s="79">
        <v>1269.1270534186017</v>
      </c>
      <c r="DV22" s="26"/>
    </row>
    <row r="23" spans="1:126" x14ac:dyDescent="0.35">
      <c r="A23" s="58" t="s">
        <v>28</v>
      </c>
      <c r="B23" s="55" t="s">
        <v>248</v>
      </c>
      <c r="C23" s="316">
        <v>73.721999999999994</v>
      </c>
      <c r="D23" s="35">
        <v>537591.64062614995</v>
      </c>
      <c r="E23" s="79">
        <v>39.632330930241025</v>
      </c>
      <c r="F23" s="42"/>
      <c r="G23" s="316">
        <v>73.721999999999994</v>
      </c>
      <c r="H23" s="35">
        <v>542967.55703241145</v>
      </c>
      <c r="I23" s="79">
        <v>40.028654239543428</v>
      </c>
      <c r="J23" s="14"/>
      <c r="K23" s="316">
        <v>85</v>
      </c>
      <c r="L23" s="35">
        <v>548397.23260273552</v>
      </c>
      <c r="M23" s="79">
        <v>46.613764771232518</v>
      </c>
      <c r="N23" s="14"/>
      <c r="O23" s="316">
        <v>85</v>
      </c>
      <c r="P23" s="35">
        <v>553881.20492876286</v>
      </c>
      <c r="Q23" s="79">
        <v>47.07990241894484</v>
      </c>
      <c r="R23" s="14"/>
      <c r="S23" s="316">
        <v>85</v>
      </c>
      <c r="T23" s="35">
        <v>559420.01697805047</v>
      </c>
      <c r="U23" s="79">
        <v>47.550701443134294</v>
      </c>
      <c r="V23" s="50"/>
      <c r="W23" s="316">
        <v>584.94999999999993</v>
      </c>
      <c r="X23" s="35">
        <v>565014.21714783099</v>
      </c>
      <c r="Y23" s="79">
        <v>330.50506632062371</v>
      </c>
      <c r="Z23" s="42"/>
      <c r="AA23" s="316">
        <v>584.94999999999993</v>
      </c>
      <c r="AB23" s="35">
        <v>570664.35931930935</v>
      </c>
      <c r="AC23" s="79">
        <v>333.81011698382997</v>
      </c>
      <c r="AD23" s="14"/>
      <c r="AE23" s="316">
        <v>584.94999999999993</v>
      </c>
      <c r="AF23" s="35">
        <v>576371.0029125025</v>
      </c>
      <c r="AG23" s="79">
        <v>337.14821815366827</v>
      </c>
      <c r="AH23" s="14"/>
      <c r="AI23" s="316">
        <v>584.94999999999993</v>
      </c>
      <c r="AJ23" s="35">
        <v>582134.71294162748</v>
      </c>
      <c r="AK23" s="79">
        <v>340.51970033520496</v>
      </c>
      <c r="AL23" s="14"/>
      <c r="AM23" s="316">
        <v>584.94999999999993</v>
      </c>
      <c r="AN23" s="35">
        <v>587956.06007104379</v>
      </c>
      <c r="AO23" s="79">
        <v>343.924897338557</v>
      </c>
      <c r="AP23" s="50"/>
      <c r="AQ23" s="316">
        <v>635.03099999999995</v>
      </c>
      <c r="AR23" s="35">
        <v>593835.62067175424</v>
      </c>
      <c r="AS23" s="79">
        <v>377.10402803080473</v>
      </c>
      <c r="AT23" s="42"/>
      <c r="AU23" s="316">
        <v>635.03099999999995</v>
      </c>
      <c r="AV23" s="35">
        <v>599773.97687847179</v>
      </c>
      <c r="AW23" s="79">
        <v>380.87506831111278</v>
      </c>
      <c r="AX23" s="14"/>
      <c r="AY23" s="316">
        <v>635.03099999999995</v>
      </c>
      <c r="AZ23" s="35">
        <v>605771.71664725651</v>
      </c>
      <c r="BA23" s="79">
        <v>384.68381899422388</v>
      </c>
      <c r="BB23" s="14"/>
      <c r="BC23" s="316">
        <v>635.03099999999995</v>
      </c>
      <c r="BD23" s="35">
        <v>611829.43381372909</v>
      </c>
      <c r="BE23" s="79">
        <v>388.53065718416622</v>
      </c>
      <c r="BF23" s="14"/>
      <c r="BG23" s="316">
        <v>635.03099999999995</v>
      </c>
      <c r="BH23" s="35">
        <v>617947.72815186635</v>
      </c>
      <c r="BI23" s="79">
        <v>392.41596375600778</v>
      </c>
      <c r="BJ23" s="50"/>
      <c r="BK23" s="316">
        <v>635.03099999999995</v>
      </c>
      <c r="BL23" s="35">
        <v>624127.20543338498</v>
      </c>
      <c r="BM23" s="79">
        <v>396.34012339356786</v>
      </c>
      <c r="BN23" s="42"/>
      <c r="BO23" s="316">
        <v>635.03099999999995</v>
      </c>
      <c r="BP23" s="35">
        <v>630368.4774877188</v>
      </c>
      <c r="BQ23" s="79">
        <v>400.30352462750352</v>
      </c>
      <c r="BR23" s="14"/>
      <c r="BS23" s="316">
        <v>635.03099999999995</v>
      </c>
      <c r="BT23" s="35">
        <v>636672.16226259596</v>
      </c>
      <c r="BU23" s="79">
        <v>404.3065598737785</v>
      </c>
      <c r="BV23" s="14"/>
      <c r="BW23" s="316">
        <v>635.03099999999995</v>
      </c>
      <c r="BX23" s="35">
        <v>643038.88388522191</v>
      </c>
      <c r="BY23" s="79">
        <v>408.34962547251632</v>
      </c>
      <c r="BZ23" s="14"/>
      <c r="CA23" s="316">
        <v>635.03099999999995</v>
      </c>
      <c r="CB23" s="35">
        <v>649469.27272407408</v>
      </c>
      <c r="CC23" s="79">
        <v>412.43312172724148</v>
      </c>
      <c r="CD23" s="50"/>
      <c r="CE23" s="316">
        <v>750.03099999999995</v>
      </c>
      <c r="CF23" s="35">
        <v>655963.96545131481</v>
      </c>
      <c r="CG23" s="79">
        <v>491.99330897141505</v>
      </c>
      <c r="CH23" s="42"/>
      <c r="CI23" s="316">
        <v>750.03099999999995</v>
      </c>
      <c r="CJ23" s="35">
        <v>662523.60510582791</v>
      </c>
      <c r="CK23" s="79">
        <v>496.91324206112915</v>
      </c>
      <c r="CL23" s="14"/>
      <c r="CM23" s="316">
        <v>750.03099999999995</v>
      </c>
      <c r="CN23" s="35">
        <v>669148.84115688619</v>
      </c>
      <c r="CO23" s="79">
        <v>501.8823744817405</v>
      </c>
      <c r="CP23" s="14"/>
      <c r="CQ23" s="316">
        <v>750.03099999999995</v>
      </c>
      <c r="CR23" s="35">
        <v>675840.32956845511</v>
      </c>
      <c r="CS23" s="79">
        <v>506.90119822655794</v>
      </c>
      <c r="CT23" s="14"/>
      <c r="CU23" s="316">
        <v>750.03099999999995</v>
      </c>
      <c r="CV23" s="35">
        <v>682598.73286413972</v>
      </c>
      <c r="CW23" s="79">
        <v>511.97021020882357</v>
      </c>
      <c r="CX23" s="50"/>
      <c r="CY23" s="316">
        <v>750.03099999999995</v>
      </c>
      <c r="CZ23" s="35">
        <v>689424.72019278107</v>
      </c>
      <c r="DA23" s="79">
        <v>517.0899123109117</v>
      </c>
      <c r="DB23" s="42"/>
      <c r="DC23" s="316">
        <v>750.03099999999995</v>
      </c>
      <c r="DD23" s="35">
        <v>696318.96739470889</v>
      </c>
      <c r="DE23" s="79">
        <v>522.26081143402087</v>
      </c>
      <c r="DF23" s="14"/>
      <c r="DG23" s="316">
        <v>750.03099999999995</v>
      </c>
      <c r="DH23" s="35">
        <v>703282.15706865594</v>
      </c>
      <c r="DI23" s="79">
        <v>527.4834195483611</v>
      </c>
      <c r="DJ23" s="14"/>
      <c r="DK23" s="316">
        <v>750.03099999999995</v>
      </c>
      <c r="DL23" s="35">
        <v>710314.97863934247</v>
      </c>
      <c r="DM23" s="79">
        <v>532.75825374384465</v>
      </c>
      <c r="DN23" s="14"/>
      <c r="DO23" s="123">
        <v>750.03099999999995</v>
      </c>
      <c r="DP23" s="35">
        <v>717418.12842573586</v>
      </c>
      <c r="DQ23" s="79">
        <v>538.08583628128304</v>
      </c>
      <c r="DR23" s="50"/>
      <c r="DS23" s="93">
        <v>750.03099999999995</v>
      </c>
      <c r="DT23" s="35">
        <v>724592.30970999319</v>
      </c>
      <c r="DU23" s="79">
        <v>543.46669464409592</v>
      </c>
      <c r="DV23" s="26"/>
    </row>
    <row r="24" spans="1:126" x14ac:dyDescent="0.35">
      <c r="A24" s="58" t="s">
        <v>271</v>
      </c>
      <c r="B24" s="55" t="s">
        <v>272</v>
      </c>
      <c r="C24" s="316">
        <v>0</v>
      </c>
      <c r="D24" s="35">
        <v>537591.64062614995</v>
      </c>
      <c r="E24" s="79">
        <v>0</v>
      </c>
      <c r="F24" s="42"/>
      <c r="G24" s="123">
        <v>0</v>
      </c>
      <c r="H24" s="35">
        <v>542967.55703241145</v>
      </c>
      <c r="I24" s="79">
        <v>0</v>
      </c>
      <c r="J24" s="14"/>
      <c r="K24" s="123">
        <v>0</v>
      </c>
      <c r="L24" s="35">
        <v>548397.23260273552</v>
      </c>
      <c r="M24" s="79">
        <v>0</v>
      </c>
      <c r="N24" s="14"/>
      <c r="O24" s="123">
        <v>0</v>
      </c>
      <c r="P24" s="35">
        <v>553881.20492876286</v>
      </c>
      <c r="Q24" s="79">
        <v>0</v>
      </c>
      <c r="R24" s="14"/>
      <c r="S24" s="123">
        <v>0</v>
      </c>
      <c r="T24" s="35">
        <v>559420.01697805047</v>
      </c>
      <c r="U24" s="79">
        <v>0</v>
      </c>
      <c r="V24" s="50"/>
      <c r="W24" s="93">
        <v>10</v>
      </c>
      <c r="X24" s="35">
        <v>565014.21714783099</v>
      </c>
      <c r="Y24" s="79">
        <v>5.6501421714783095</v>
      </c>
      <c r="Z24" s="42"/>
      <c r="AA24" s="123">
        <v>10</v>
      </c>
      <c r="AB24" s="35">
        <v>570664.35931930935</v>
      </c>
      <c r="AC24" s="79">
        <v>5.7066435931930934</v>
      </c>
      <c r="AD24" s="14"/>
      <c r="AE24" s="123">
        <v>10</v>
      </c>
      <c r="AF24" s="35">
        <v>576371.0029125025</v>
      </c>
      <c r="AG24" s="79">
        <v>5.7637100291250256</v>
      </c>
      <c r="AH24" s="14"/>
      <c r="AI24" s="123">
        <v>10</v>
      </c>
      <c r="AJ24" s="35">
        <v>582134.71294162748</v>
      </c>
      <c r="AK24" s="79">
        <v>5.8213471294162744</v>
      </c>
      <c r="AL24" s="14"/>
      <c r="AM24" s="123">
        <v>10</v>
      </c>
      <c r="AN24" s="35">
        <v>587956.06007104379</v>
      </c>
      <c r="AO24" s="79">
        <v>5.8795606007104375</v>
      </c>
      <c r="AP24" s="50"/>
      <c r="AQ24" s="93">
        <v>30</v>
      </c>
      <c r="AR24" s="35">
        <v>593835.62067175424</v>
      </c>
      <c r="AS24" s="79">
        <v>17.815068620152626</v>
      </c>
      <c r="AT24" s="42"/>
      <c r="AU24" s="123">
        <v>30</v>
      </c>
      <c r="AV24" s="35">
        <v>599773.97687847179</v>
      </c>
      <c r="AW24" s="79">
        <v>17.993219306354153</v>
      </c>
      <c r="AX24" s="14"/>
      <c r="AY24" s="123">
        <v>30</v>
      </c>
      <c r="AZ24" s="35">
        <v>605771.71664725651</v>
      </c>
      <c r="BA24" s="79">
        <v>18.173151499417695</v>
      </c>
      <c r="BB24" s="14"/>
      <c r="BC24" s="123">
        <v>30</v>
      </c>
      <c r="BD24" s="35">
        <v>611829.43381372909</v>
      </c>
      <c r="BE24" s="79">
        <v>18.354883014411875</v>
      </c>
      <c r="BF24" s="14"/>
      <c r="BG24" s="123">
        <v>30</v>
      </c>
      <c r="BH24" s="35">
        <v>617947.72815186635</v>
      </c>
      <c r="BI24" s="79">
        <v>18.538431844555991</v>
      </c>
      <c r="BJ24" s="50"/>
      <c r="BK24" s="93">
        <v>50</v>
      </c>
      <c r="BL24" s="35">
        <v>624127.20543338498</v>
      </c>
      <c r="BM24" s="79">
        <v>31.206360271669251</v>
      </c>
      <c r="BN24" s="42"/>
      <c r="BO24" s="123">
        <v>50</v>
      </c>
      <c r="BP24" s="35">
        <v>630368.4774877188</v>
      </c>
      <c r="BQ24" s="79">
        <v>31.518423874385942</v>
      </c>
      <c r="BR24" s="14"/>
      <c r="BS24" s="123">
        <v>50</v>
      </c>
      <c r="BT24" s="35">
        <v>636672.16226259596</v>
      </c>
      <c r="BU24" s="79">
        <v>31.833608113129799</v>
      </c>
      <c r="BV24" s="14"/>
      <c r="BW24" s="123">
        <v>50</v>
      </c>
      <c r="BX24" s="35">
        <v>643038.88388522191</v>
      </c>
      <c r="BY24" s="79">
        <v>32.151944194261098</v>
      </c>
      <c r="BZ24" s="14"/>
      <c r="CA24" s="123">
        <v>50</v>
      </c>
      <c r="CB24" s="35">
        <v>649469.27272407408</v>
      </c>
      <c r="CC24" s="79">
        <v>32.473463636203704</v>
      </c>
      <c r="CD24" s="50"/>
      <c r="CE24" s="93">
        <v>80</v>
      </c>
      <c r="CF24" s="35">
        <v>655963.96545131481</v>
      </c>
      <c r="CG24" s="79">
        <v>52.477117236105187</v>
      </c>
      <c r="CH24" s="42"/>
      <c r="CI24" s="123">
        <v>80</v>
      </c>
      <c r="CJ24" s="35">
        <v>662523.60510582791</v>
      </c>
      <c r="CK24" s="79">
        <v>53.001888408466236</v>
      </c>
      <c r="CL24" s="14"/>
      <c r="CM24" s="123">
        <v>80</v>
      </c>
      <c r="CN24" s="35">
        <v>669148.84115688619</v>
      </c>
      <c r="CO24" s="79">
        <v>53.531907292550891</v>
      </c>
      <c r="CP24" s="14"/>
      <c r="CQ24" s="123">
        <v>80</v>
      </c>
      <c r="CR24" s="35">
        <v>675840.32956845511</v>
      </c>
      <c r="CS24" s="79">
        <v>54.067226365476408</v>
      </c>
      <c r="CT24" s="14"/>
      <c r="CU24" s="123">
        <v>80</v>
      </c>
      <c r="CV24" s="35">
        <v>682598.73286413972</v>
      </c>
      <c r="CW24" s="79">
        <v>54.607898629131178</v>
      </c>
      <c r="CX24" s="50"/>
      <c r="CY24" s="93">
        <v>80</v>
      </c>
      <c r="CZ24" s="35">
        <v>689424.72019278107</v>
      </c>
      <c r="DA24" s="79">
        <v>55.153977615422484</v>
      </c>
      <c r="DB24" s="42"/>
      <c r="DC24" s="123">
        <v>80</v>
      </c>
      <c r="DD24" s="35">
        <v>696318.96739470889</v>
      </c>
      <c r="DE24" s="79">
        <v>55.705517391576706</v>
      </c>
      <c r="DF24" s="14"/>
      <c r="DG24" s="123">
        <v>80</v>
      </c>
      <c r="DH24" s="35">
        <v>703282.15706865594</v>
      </c>
      <c r="DI24" s="79">
        <v>56.262572565492476</v>
      </c>
      <c r="DJ24" s="14"/>
      <c r="DK24" s="123">
        <v>80</v>
      </c>
      <c r="DL24" s="35">
        <v>710314.97863934247</v>
      </c>
      <c r="DM24" s="79">
        <v>56.825198291147395</v>
      </c>
      <c r="DN24" s="14"/>
      <c r="DO24" s="123">
        <v>80</v>
      </c>
      <c r="DP24" s="35">
        <v>717418.12842573586</v>
      </c>
      <c r="DQ24" s="79">
        <v>57.393450274058871</v>
      </c>
      <c r="DR24" s="50"/>
      <c r="DS24" s="93">
        <v>80</v>
      </c>
      <c r="DT24" s="35">
        <v>724592.30970999319</v>
      </c>
      <c r="DU24" s="79">
        <v>57.967384776799456</v>
      </c>
      <c r="DV24" s="26"/>
    </row>
    <row r="25" spans="1:126" x14ac:dyDescent="0.35">
      <c r="A25" s="9" t="s">
        <v>29</v>
      </c>
      <c r="B25" s="10" t="s">
        <v>141</v>
      </c>
      <c r="C25" s="316">
        <v>295</v>
      </c>
      <c r="D25" s="35">
        <v>579590.00222814595</v>
      </c>
      <c r="E25" s="79">
        <v>170.97905065730308</v>
      </c>
      <c r="F25" s="42"/>
      <c r="G25" s="121">
        <v>293.2</v>
      </c>
      <c r="H25" s="35">
        <v>585385.9022504274</v>
      </c>
      <c r="I25" s="79">
        <v>171.63514653982531</v>
      </c>
      <c r="J25" s="14"/>
      <c r="K25" s="121">
        <v>295</v>
      </c>
      <c r="L25" s="35">
        <v>591239.7612729317</v>
      </c>
      <c r="M25" s="79">
        <v>174.41572957551486</v>
      </c>
      <c r="N25" s="14"/>
      <c r="O25" s="121">
        <v>293.2</v>
      </c>
      <c r="P25" s="35">
        <v>597152.15888566105</v>
      </c>
      <c r="Q25" s="79">
        <v>175.0850129852758</v>
      </c>
      <c r="R25" s="14"/>
      <c r="S25" s="121">
        <v>291.39999999999998</v>
      </c>
      <c r="T25" s="35">
        <v>603123.68047451763</v>
      </c>
      <c r="U25" s="79">
        <v>175.75024049027442</v>
      </c>
      <c r="V25" s="50"/>
      <c r="W25" s="93">
        <v>286</v>
      </c>
      <c r="X25" s="35">
        <v>609154.91727926279</v>
      </c>
      <c r="Y25" s="79">
        <v>174.21830634186915</v>
      </c>
      <c r="Z25" s="42"/>
      <c r="AA25" s="121">
        <v>284.60000000000002</v>
      </c>
      <c r="AB25" s="35">
        <v>615246.46645205538</v>
      </c>
      <c r="AC25" s="79">
        <v>175.099144352255</v>
      </c>
      <c r="AD25" s="14"/>
      <c r="AE25" s="121">
        <v>283.20000000000005</v>
      </c>
      <c r="AF25" s="35">
        <v>621398.93111657596</v>
      </c>
      <c r="AG25" s="79">
        <v>175.98017729221434</v>
      </c>
      <c r="AH25" s="14"/>
      <c r="AI25" s="121">
        <v>281.80000000000007</v>
      </c>
      <c r="AJ25" s="35">
        <v>627612.92042774172</v>
      </c>
      <c r="AK25" s="79">
        <v>176.86132097653766</v>
      </c>
      <c r="AL25" s="14"/>
      <c r="AM25" s="121">
        <v>280.40000000000009</v>
      </c>
      <c r="AN25" s="35">
        <v>633889.04963201913</v>
      </c>
      <c r="AO25" s="79">
        <v>177.74248951681824</v>
      </c>
      <c r="AP25" s="50"/>
      <c r="AQ25" s="93">
        <v>279</v>
      </c>
      <c r="AR25" s="35">
        <v>640227.94012833934</v>
      </c>
      <c r="AS25" s="79">
        <v>178.62359529580667</v>
      </c>
      <c r="AT25" s="42"/>
      <c r="AU25" s="121">
        <v>277.60000000000002</v>
      </c>
      <c r="AV25" s="35">
        <v>646630.2195296227</v>
      </c>
      <c r="AW25" s="79">
        <v>179.50454894142328</v>
      </c>
      <c r="AX25" s="14"/>
      <c r="AY25" s="121">
        <v>276.20000000000005</v>
      </c>
      <c r="AZ25" s="35">
        <v>653096.52172491897</v>
      </c>
      <c r="BA25" s="79">
        <v>180.38525930042263</v>
      </c>
      <c r="BB25" s="14"/>
      <c r="BC25" s="121">
        <v>274.80000000000007</v>
      </c>
      <c r="BD25" s="35">
        <v>659627.48694216821</v>
      </c>
      <c r="BE25" s="79">
        <v>181.26563341170788</v>
      </c>
      <c r="BF25" s="14"/>
      <c r="BG25" s="121">
        <v>273.40000000000009</v>
      </c>
      <c r="BH25" s="35">
        <v>666223.76181158994</v>
      </c>
      <c r="BI25" s="79">
        <v>182.14557647928876</v>
      </c>
      <c r="BJ25" s="50"/>
      <c r="BK25" s="93">
        <v>272</v>
      </c>
      <c r="BL25" s="35">
        <v>672885.9994297059</v>
      </c>
      <c r="BM25" s="79">
        <v>183.02499184488002</v>
      </c>
      <c r="BN25" s="42"/>
      <c r="BO25" s="121">
        <v>270.60000000000002</v>
      </c>
      <c r="BP25" s="35">
        <v>679614.85942400293</v>
      </c>
      <c r="BQ25" s="79">
        <v>183.90378096013521</v>
      </c>
      <c r="BR25" s="14"/>
      <c r="BS25" s="121">
        <v>269.20000000000005</v>
      </c>
      <c r="BT25" s="35">
        <v>686411.00801824301</v>
      </c>
      <c r="BU25" s="79">
        <v>184.78184335851105</v>
      </c>
      <c r="BV25" s="14"/>
      <c r="BW25" s="121">
        <v>267.80000000000007</v>
      </c>
      <c r="BX25" s="35">
        <v>693275.11809842545</v>
      </c>
      <c r="BY25" s="79">
        <v>185.65907662675841</v>
      </c>
      <c r="BZ25" s="14"/>
      <c r="CA25" s="121">
        <v>266.40000000000009</v>
      </c>
      <c r="CB25" s="35">
        <v>700207.86927940976</v>
      </c>
      <c r="CC25" s="79">
        <v>186.53537637603483</v>
      </c>
      <c r="CD25" s="50"/>
      <c r="CE25" s="93">
        <v>265</v>
      </c>
      <c r="CF25" s="35">
        <v>707209.94797220384</v>
      </c>
      <c r="CG25" s="79">
        <v>187.41063621263402</v>
      </c>
      <c r="CH25" s="42"/>
      <c r="CI25" s="121">
        <v>265</v>
      </c>
      <c r="CJ25" s="35">
        <v>714282.04745192593</v>
      </c>
      <c r="CK25" s="79">
        <v>189.28474257476037</v>
      </c>
      <c r="CL25" s="14"/>
      <c r="CM25" s="121">
        <v>265</v>
      </c>
      <c r="CN25" s="35">
        <v>721424.86792644521</v>
      </c>
      <c r="CO25" s="79">
        <v>191.17759000050799</v>
      </c>
      <c r="CP25" s="14"/>
      <c r="CQ25" s="121">
        <v>265</v>
      </c>
      <c r="CR25" s="35">
        <v>728639.11660570966</v>
      </c>
      <c r="CS25" s="79">
        <v>193.08936590051306</v>
      </c>
      <c r="CT25" s="14"/>
      <c r="CU25" s="121">
        <v>265</v>
      </c>
      <c r="CV25" s="35">
        <v>735925.50777176674</v>
      </c>
      <c r="CW25" s="79">
        <v>195.02025955951819</v>
      </c>
      <c r="CX25" s="50"/>
      <c r="CY25" s="93">
        <v>265</v>
      </c>
      <c r="CZ25" s="35">
        <v>743284.76284948445</v>
      </c>
      <c r="DA25" s="79">
        <v>196.97046215511338</v>
      </c>
      <c r="DB25" s="42"/>
      <c r="DC25" s="121">
        <v>265</v>
      </c>
      <c r="DD25" s="35">
        <v>750717.61047797929</v>
      </c>
      <c r="DE25" s="79">
        <v>198.94016677666451</v>
      </c>
      <c r="DF25" s="14"/>
      <c r="DG25" s="121">
        <v>265</v>
      </c>
      <c r="DH25" s="35">
        <v>758224.78658275912</v>
      </c>
      <c r="DI25" s="79">
        <v>200.92956844443117</v>
      </c>
      <c r="DJ25" s="14"/>
      <c r="DK25" s="121">
        <v>265</v>
      </c>
      <c r="DL25" s="35">
        <v>765807.03444858675</v>
      </c>
      <c r="DM25" s="79">
        <v>202.93886412887551</v>
      </c>
      <c r="DN25" s="14"/>
      <c r="DO25" s="121">
        <v>265</v>
      </c>
      <c r="DP25" s="35">
        <v>773465.10479307268</v>
      </c>
      <c r="DQ25" s="79">
        <v>204.96825277016424</v>
      </c>
      <c r="DR25" s="50"/>
      <c r="DS25" s="93">
        <v>265</v>
      </c>
      <c r="DT25" s="35">
        <v>781199.75584100338</v>
      </c>
      <c r="DU25" s="79">
        <v>207.0179352978659</v>
      </c>
      <c r="DV25" s="26"/>
    </row>
    <row r="26" spans="1:126" x14ac:dyDescent="0.35">
      <c r="A26" s="9" t="s">
        <v>48</v>
      </c>
      <c r="B26" s="10" t="s">
        <v>79</v>
      </c>
      <c r="C26" s="314">
        <v>303</v>
      </c>
      <c r="D26" s="35">
        <v>579590.00222814595</v>
      </c>
      <c r="E26" s="79">
        <v>175.61577067512823</v>
      </c>
      <c r="F26" s="42"/>
      <c r="G26" s="41">
        <v>310.2</v>
      </c>
      <c r="H26" s="35">
        <v>585385.9022504274</v>
      </c>
      <c r="I26" s="79">
        <v>181.58670687808257</v>
      </c>
      <c r="J26" s="14"/>
      <c r="K26" s="41">
        <v>303</v>
      </c>
      <c r="L26" s="35">
        <v>591239.7612729317</v>
      </c>
      <c r="M26" s="79">
        <v>179.14564766569831</v>
      </c>
      <c r="N26" s="14"/>
      <c r="O26" s="41">
        <v>310.2</v>
      </c>
      <c r="P26" s="35">
        <v>597152.15888566105</v>
      </c>
      <c r="Q26" s="79">
        <v>185.23659968633206</v>
      </c>
      <c r="R26" s="14"/>
      <c r="S26" s="41">
        <v>317.39999999999998</v>
      </c>
      <c r="T26" s="35">
        <v>603123.68047451763</v>
      </c>
      <c r="U26" s="79">
        <v>191.4314561826119</v>
      </c>
      <c r="V26" s="50"/>
      <c r="W26" s="41">
        <v>339</v>
      </c>
      <c r="X26" s="35">
        <v>609154.91727926279</v>
      </c>
      <c r="Y26" s="79">
        <v>206.50351695767009</v>
      </c>
      <c r="Z26" s="42"/>
      <c r="AA26" s="41">
        <v>344</v>
      </c>
      <c r="AB26" s="35">
        <v>615246.46645205538</v>
      </c>
      <c r="AC26" s="79">
        <v>211.64478445950704</v>
      </c>
      <c r="AD26" s="14"/>
      <c r="AE26" s="41">
        <v>349</v>
      </c>
      <c r="AF26" s="35">
        <v>621398.93111657596</v>
      </c>
      <c r="AG26" s="79">
        <v>216.86822695968499</v>
      </c>
      <c r="AH26" s="14"/>
      <c r="AI26" s="41">
        <v>354</v>
      </c>
      <c r="AJ26" s="35">
        <v>627612.92042774172</v>
      </c>
      <c r="AK26" s="79">
        <v>222.17497383142057</v>
      </c>
      <c r="AL26" s="14"/>
      <c r="AM26" s="41">
        <v>359</v>
      </c>
      <c r="AN26" s="35">
        <v>633889.04963201913</v>
      </c>
      <c r="AO26" s="79">
        <v>227.56616881789486</v>
      </c>
      <c r="AP26" s="50"/>
      <c r="AQ26" s="41">
        <v>460</v>
      </c>
      <c r="AR26" s="35">
        <v>640227.94012833934</v>
      </c>
      <c r="AS26" s="79">
        <v>294.5048524590361</v>
      </c>
      <c r="AT26" s="42"/>
      <c r="AU26" s="41">
        <v>533.79999999999995</v>
      </c>
      <c r="AV26" s="35">
        <v>646630.2195296227</v>
      </c>
      <c r="AW26" s="79">
        <v>345.17121118491258</v>
      </c>
      <c r="AX26" s="14"/>
      <c r="AY26" s="41">
        <v>607.6</v>
      </c>
      <c r="AZ26" s="35">
        <v>653096.52172491897</v>
      </c>
      <c r="BA26" s="79">
        <v>396.82144660006077</v>
      </c>
      <c r="BB26" s="14"/>
      <c r="BC26" s="41">
        <v>681.4</v>
      </c>
      <c r="BD26" s="35">
        <v>659627.48694216821</v>
      </c>
      <c r="BE26" s="79">
        <v>449.47016960239341</v>
      </c>
      <c r="BF26" s="14"/>
      <c r="BG26" s="41">
        <v>755.2</v>
      </c>
      <c r="BH26" s="35">
        <v>666223.76181158994</v>
      </c>
      <c r="BI26" s="79">
        <v>503.13218492011271</v>
      </c>
      <c r="BJ26" s="50"/>
      <c r="BK26" s="41">
        <v>829</v>
      </c>
      <c r="BL26" s="35">
        <v>672885.9994297059</v>
      </c>
      <c r="BM26" s="79">
        <v>557.82249352722624</v>
      </c>
      <c r="BN26" s="42"/>
      <c r="BO26" s="41">
        <v>831.4</v>
      </c>
      <c r="BP26" s="35">
        <v>679614.85942400293</v>
      </c>
      <c r="BQ26" s="79">
        <v>565.03179412511599</v>
      </c>
      <c r="BR26" s="14"/>
      <c r="BS26" s="41">
        <v>833.8</v>
      </c>
      <c r="BT26" s="35">
        <v>686411.00801824301</v>
      </c>
      <c r="BU26" s="79">
        <v>572.329498485611</v>
      </c>
      <c r="BV26" s="14"/>
      <c r="BW26" s="41">
        <v>836.2</v>
      </c>
      <c r="BX26" s="35">
        <v>693275.11809842545</v>
      </c>
      <c r="BY26" s="79">
        <v>579.71665375390342</v>
      </c>
      <c r="BZ26" s="14"/>
      <c r="CA26" s="41">
        <v>838.6</v>
      </c>
      <c r="CB26" s="35">
        <v>700207.86927940976</v>
      </c>
      <c r="CC26" s="79">
        <v>587.19431917771306</v>
      </c>
      <c r="CD26" s="50"/>
      <c r="CE26" s="41">
        <v>841</v>
      </c>
      <c r="CF26" s="35">
        <v>707209.94797220384</v>
      </c>
      <c r="CG26" s="79">
        <v>594.76356624462346</v>
      </c>
      <c r="CH26" s="42"/>
      <c r="CI26" s="41">
        <v>855</v>
      </c>
      <c r="CJ26" s="35">
        <v>714282.04745192593</v>
      </c>
      <c r="CK26" s="79">
        <v>610.71115057139673</v>
      </c>
      <c r="CL26" s="14"/>
      <c r="CM26" s="41">
        <v>869</v>
      </c>
      <c r="CN26" s="35">
        <v>721424.86792644521</v>
      </c>
      <c r="CO26" s="79">
        <v>626.91821022808085</v>
      </c>
      <c r="CP26" s="14"/>
      <c r="CQ26" s="41">
        <v>883</v>
      </c>
      <c r="CR26" s="35">
        <v>728639.11660570966</v>
      </c>
      <c r="CS26" s="79">
        <v>643.38833996284166</v>
      </c>
      <c r="CT26" s="14"/>
      <c r="CU26" s="41">
        <v>897</v>
      </c>
      <c r="CV26" s="35">
        <v>735925.50777176674</v>
      </c>
      <c r="CW26" s="79">
        <v>660.12518047127469</v>
      </c>
      <c r="CX26" s="50"/>
      <c r="CY26" s="41">
        <v>911</v>
      </c>
      <c r="CZ26" s="35">
        <v>743284.76284948445</v>
      </c>
      <c r="DA26" s="79">
        <v>677.13241895588033</v>
      </c>
      <c r="DB26" s="42"/>
      <c r="DC26" s="41">
        <v>924.2</v>
      </c>
      <c r="DD26" s="35">
        <v>750717.61047797929</v>
      </c>
      <c r="DE26" s="79">
        <v>693.8132156037484</v>
      </c>
      <c r="DF26" s="14"/>
      <c r="DG26" s="41">
        <v>937.4</v>
      </c>
      <c r="DH26" s="35">
        <v>758224.78658275912</v>
      </c>
      <c r="DI26" s="79">
        <v>710.75991494267828</v>
      </c>
      <c r="DJ26" s="14"/>
      <c r="DK26" s="41">
        <v>950.59999999999991</v>
      </c>
      <c r="DL26" s="35">
        <v>765807.03444858675</v>
      </c>
      <c r="DM26" s="79">
        <v>727.97616694682642</v>
      </c>
      <c r="DN26" s="14"/>
      <c r="DO26" s="41">
        <v>963.8</v>
      </c>
      <c r="DP26" s="35">
        <v>773465.10479307268</v>
      </c>
      <c r="DQ26" s="79">
        <v>745.46566799956349</v>
      </c>
      <c r="DR26" s="50"/>
      <c r="DS26" s="41">
        <v>977</v>
      </c>
      <c r="DT26" s="35">
        <v>781199.75584100338</v>
      </c>
      <c r="DU26" s="79">
        <v>763.23216145666026</v>
      </c>
      <c r="DV26" s="26"/>
    </row>
    <row r="27" spans="1:126" x14ac:dyDescent="0.35">
      <c r="A27" s="58" t="s">
        <v>49</v>
      </c>
      <c r="B27" s="56" t="s">
        <v>44</v>
      </c>
      <c r="C27" s="316">
        <v>189</v>
      </c>
      <c r="D27" s="35">
        <v>579590.00222814595</v>
      </c>
      <c r="E27" s="79">
        <v>109.54251042111959</v>
      </c>
      <c r="F27" s="42"/>
      <c r="G27" s="121">
        <v>196.2</v>
      </c>
      <c r="H27" s="35">
        <v>585385.9022504274</v>
      </c>
      <c r="I27" s="79">
        <v>114.85271402153384</v>
      </c>
      <c r="J27" s="14"/>
      <c r="K27" s="121">
        <v>189</v>
      </c>
      <c r="L27" s="35">
        <v>591239.7612729317</v>
      </c>
      <c r="M27" s="79">
        <v>111.74431488058408</v>
      </c>
      <c r="N27" s="14"/>
      <c r="O27" s="121">
        <v>196.2</v>
      </c>
      <c r="P27" s="35">
        <v>597152.15888566105</v>
      </c>
      <c r="Q27" s="79">
        <v>117.16125357336669</v>
      </c>
      <c r="R27" s="14"/>
      <c r="S27" s="121">
        <v>203.39999999999998</v>
      </c>
      <c r="T27" s="35">
        <v>603123.68047451763</v>
      </c>
      <c r="U27" s="79">
        <v>122.67535660851688</v>
      </c>
      <c r="V27" s="50"/>
      <c r="W27" s="59">
        <v>225</v>
      </c>
      <c r="X27" s="35">
        <v>609154.91727926279</v>
      </c>
      <c r="Y27" s="79">
        <v>137.05985638783415</v>
      </c>
      <c r="Z27" s="42"/>
      <c r="AA27" s="121">
        <v>230</v>
      </c>
      <c r="AB27" s="35">
        <v>615246.46645205538</v>
      </c>
      <c r="AC27" s="79">
        <v>141.50668728397275</v>
      </c>
      <c r="AD27" s="14"/>
      <c r="AE27" s="121">
        <v>235</v>
      </c>
      <c r="AF27" s="35">
        <v>621398.93111657596</v>
      </c>
      <c r="AG27" s="79">
        <v>146.02874881239538</v>
      </c>
      <c r="AH27" s="14"/>
      <c r="AI27" s="121">
        <v>240</v>
      </c>
      <c r="AJ27" s="35">
        <v>627612.92042774172</v>
      </c>
      <c r="AK27" s="79">
        <v>150.62710090265801</v>
      </c>
      <c r="AL27" s="14"/>
      <c r="AM27" s="121">
        <v>245</v>
      </c>
      <c r="AN27" s="35">
        <v>633889.04963201913</v>
      </c>
      <c r="AO27" s="79">
        <v>155.30281715984469</v>
      </c>
      <c r="AP27" s="50"/>
      <c r="AQ27" s="59">
        <v>250</v>
      </c>
      <c r="AR27" s="35">
        <v>640227.94012833934</v>
      </c>
      <c r="AS27" s="79">
        <v>160.05698503208481</v>
      </c>
      <c r="AT27" s="42"/>
      <c r="AU27" s="121">
        <v>310</v>
      </c>
      <c r="AV27" s="35">
        <v>646630.2195296227</v>
      </c>
      <c r="AW27" s="79">
        <v>200.45536805418303</v>
      </c>
      <c r="AX27" s="14"/>
      <c r="AY27" s="121">
        <v>370</v>
      </c>
      <c r="AZ27" s="35">
        <v>653096.52172491897</v>
      </c>
      <c r="BA27" s="79">
        <v>241.64571303822001</v>
      </c>
      <c r="BB27" s="14"/>
      <c r="BC27" s="121">
        <v>430</v>
      </c>
      <c r="BD27" s="35">
        <v>659627.48694216821</v>
      </c>
      <c r="BE27" s="79">
        <v>283.63981938513228</v>
      </c>
      <c r="BF27" s="14"/>
      <c r="BG27" s="121">
        <v>490</v>
      </c>
      <c r="BH27" s="35">
        <v>666223.76181158994</v>
      </c>
      <c r="BI27" s="79">
        <v>326.44964328767907</v>
      </c>
      <c r="BJ27" s="50"/>
      <c r="BK27" s="59">
        <v>550</v>
      </c>
      <c r="BL27" s="35">
        <v>672885.9994297059</v>
      </c>
      <c r="BM27" s="79">
        <v>370.08729968633827</v>
      </c>
      <c r="BN27" s="42"/>
      <c r="BO27" s="121">
        <v>550</v>
      </c>
      <c r="BP27" s="35">
        <v>679614.85942400293</v>
      </c>
      <c r="BQ27" s="79">
        <v>373.78817268320159</v>
      </c>
      <c r="BR27" s="14"/>
      <c r="BS27" s="121">
        <v>550</v>
      </c>
      <c r="BT27" s="35">
        <v>686411.00801824301</v>
      </c>
      <c r="BU27" s="79">
        <v>377.52605441003362</v>
      </c>
      <c r="BV27" s="14"/>
      <c r="BW27" s="121">
        <v>550</v>
      </c>
      <c r="BX27" s="35">
        <v>693275.11809842545</v>
      </c>
      <c r="BY27" s="79">
        <v>381.301314954134</v>
      </c>
      <c r="BZ27" s="14"/>
      <c r="CA27" s="121">
        <v>550</v>
      </c>
      <c r="CB27" s="35">
        <v>700207.86927940976</v>
      </c>
      <c r="CC27" s="79">
        <v>385.11432810367535</v>
      </c>
      <c r="CD27" s="50"/>
      <c r="CE27" s="59">
        <v>550</v>
      </c>
      <c r="CF27" s="35">
        <v>707209.94797220384</v>
      </c>
      <c r="CG27" s="79">
        <v>388.96547138471209</v>
      </c>
      <c r="CH27" s="42"/>
      <c r="CI27" s="121">
        <v>560</v>
      </c>
      <c r="CJ27" s="35">
        <v>714282.04745192593</v>
      </c>
      <c r="CK27" s="79">
        <v>399.99794657307854</v>
      </c>
      <c r="CL27" s="14"/>
      <c r="CM27" s="121">
        <v>570</v>
      </c>
      <c r="CN27" s="35">
        <v>721424.86792644521</v>
      </c>
      <c r="CO27" s="79">
        <v>411.21217471807381</v>
      </c>
      <c r="CP27" s="14"/>
      <c r="CQ27" s="121">
        <v>580</v>
      </c>
      <c r="CR27" s="35">
        <v>728639.11660570966</v>
      </c>
      <c r="CS27" s="79">
        <v>422.61068763131158</v>
      </c>
      <c r="CT27" s="14"/>
      <c r="CU27" s="121">
        <v>590</v>
      </c>
      <c r="CV27" s="35">
        <v>735925.50777176674</v>
      </c>
      <c r="CW27" s="79">
        <v>434.19604958534239</v>
      </c>
      <c r="CX27" s="50"/>
      <c r="CY27" s="59">
        <v>600</v>
      </c>
      <c r="CZ27" s="35">
        <v>743284.76284948445</v>
      </c>
      <c r="DA27" s="79">
        <v>445.97085770969068</v>
      </c>
      <c r="DB27" s="42"/>
      <c r="DC27" s="121">
        <v>611</v>
      </c>
      <c r="DD27" s="35">
        <v>750717.61047797929</v>
      </c>
      <c r="DE27" s="79">
        <v>458.68846000204536</v>
      </c>
      <c r="DF27" s="14"/>
      <c r="DG27" s="121">
        <v>622</v>
      </c>
      <c r="DH27" s="35">
        <v>758224.78658275912</v>
      </c>
      <c r="DI27" s="79">
        <v>471.61581725447621</v>
      </c>
      <c r="DJ27" s="14"/>
      <c r="DK27" s="121">
        <v>633</v>
      </c>
      <c r="DL27" s="35">
        <v>765807.03444858675</v>
      </c>
      <c r="DM27" s="79">
        <v>484.75585280595539</v>
      </c>
      <c r="DN27" s="14"/>
      <c r="DO27" s="121">
        <v>644</v>
      </c>
      <c r="DP27" s="35">
        <v>773465.10479307268</v>
      </c>
      <c r="DQ27" s="79">
        <v>498.11152748673879</v>
      </c>
      <c r="DR27" s="50"/>
      <c r="DS27" s="59">
        <v>655</v>
      </c>
      <c r="DT27" s="35">
        <v>781199.75584100338</v>
      </c>
      <c r="DU27" s="79">
        <v>511.68584007585724</v>
      </c>
      <c r="DV27" s="26"/>
    </row>
    <row r="28" spans="1:126" x14ac:dyDescent="0.35">
      <c r="A28" s="58" t="s">
        <v>50</v>
      </c>
      <c r="B28" s="56" t="s">
        <v>45</v>
      </c>
      <c r="C28" s="316">
        <v>114</v>
      </c>
      <c r="D28" s="35">
        <v>579590.00222814595</v>
      </c>
      <c r="E28" s="79">
        <v>66.07326025400863</v>
      </c>
      <c r="F28" s="42"/>
      <c r="G28" s="121">
        <v>114</v>
      </c>
      <c r="H28" s="35">
        <v>585385.9022504274</v>
      </c>
      <c r="I28" s="79">
        <v>66.733992856548724</v>
      </c>
      <c r="J28" s="14"/>
      <c r="K28" s="121">
        <v>114</v>
      </c>
      <c r="L28" s="35">
        <v>591239.7612729317</v>
      </c>
      <c r="M28" s="79">
        <v>67.401332785114221</v>
      </c>
      <c r="N28" s="14"/>
      <c r="O28" s="121">
        <v>114</v>
      </c>
      <c r="P28" s="35">
        <v>597152.15888566105</v>
      </c>
      <c r="Q28" s="79">
        <v>68.075346112965363</v>
      </c>
      <c r="R28" s="14"/>
      <c r="S28" s="121">
        <v>114</v>
      </c>
      <c r="T28" s="35">
        <v>603123.68047451763</v>
      </c>
      <c r="U28" s="79">
        <v>68.756099574095018</v>
      </c>
      <c r="V28" s="50"/>
      <c r="W28" s="59">
        <v>114</v>
      </c>
      <c r="X28" s="35">
        <v>609154.91727926279</v>
      </c>
      <c r="Y28" s="79">
        <v>69.443660569835956</v>
      </c>
      <c r="Z28" s="42"/>
      <c r="AA28" s="121">
        <v>114</v>
      </c>
      <c r="AB28" s="35">
        <v>615246.46645205538</v>
      </c>
      <c r="AC28" s="79">
        <v>70.138097175534313</v>
      </c>
      <c r="AD28" s="14"/>
      <c r="AE28" s="121">
        <v>114</v>
      </c>
      <c r="AF28" s="35">
        <v>621398.93111657596</v>
      </c>
      <c r="AG28" s="79">
        <v>70.839478147289668</v>
      </c>
      <c r="AH28" s="14"/>
      <c r="AI28" s="121">
        <v>114</v>
      </c>
      <c r="AJ28" s="35">
        <v>627612.92042774172</v>
      </c>
      <c r="AK28" s="79">
        <v>71.547872928762558</v>
      </c>
      <c r="AL28" s="14"/>
      <c r="AM28" s="121">
        <v>114</v>
      </c>
      <c r="AN28" s="35">
        <v>633889.04963201913</v>
      </c>
      <c r="AO28" s="79">
        <v>72.263351658050183</v>
      </c>
      <c r="AP28" s="50"/>
      <c r="AQ28" s="59">
        <v>114</v>
      </c>
      <c r="AR28" s="35">
        <v>640227.94012833934</v>
      </c>
      <c r="AS28" s="79">
        <v>72.985985174630684</v>
      </c>
      <c r="AT28" s="42"/>
      <c r="AU28" s="121">
        <v>127.8</v>
      </c>
      <c r="AV28" s="35">
        <v>646630.2195296227</v>
      </c>
      <c r="AW28" s="79">
        <v>82.639342055885777</v>
      </c>
      <c r="AX28" s="14"/>
      <c r="AY28" s="121">
        <v>141.6</v>
      </c>
      <c r="AZ28" s="35">
        <v>653096.52172491897</v>
      </c>
      <c r="BA28" s="79">
        <v>92.478467476248511</v>
      </c>
      <c r="BB28" s="14"/>
      <c r="BC28" s="121">
        <v>155.4</v>
      </c>
      <c r="BD28" s="35">
        <v>659627.48694216821</v>
      </c>
      <c r="BE28" s="79">
        <v>102.50611147081294</v>
      </c>
      <c r="BF28" s="14"/>
      <c r="BG28" s="121">
        <v>169.20000000000002</v>
      </c>
      <c r="BH28" s="35">
        <v>666223.76181158994</v>
      </c>
      <c r="BI28" s="79">
        <v>112.72506049852103</v>
      </c>
      <c r="BJ28" s="50"/>
      <c r="BK28" s="59">
        <v>183</v>
      </c>
      <c r="BL28" s="35">
        <v>672885.9994297059</v>
      </c>
      <c r="BM28" s="79">
        <v>123.13813789563619</v>
      </c>
      <c r="BN28" s="42"/>
      <c r="BO28" s="121">
        <v>185.4</v>
      </c>
      <c r="BP28" s="35">
        <v>679614.85942400293</v>
      </c>
      <c r="BQ28" s="79">
        <v>126.00059493721014</v>
      </c>
      <c r="BR28" s="14"/>
      <c r="BS28" s="121">
        <v>187.8</v>
      </c>
      <c r="BT28" s="35">
        <v>686411.00801824301</v>
      </c>
      <c r="BU28" s="79">
        <v>128.90798730582603</v>
      </c>
      <c r="BV28" s="14"/>
      <c r="BW28" s="121">
        <v>190.20000000000002</v>
      </c>
      <c r="BX28" s="35">
        <v>693275.11809842545</v>
      </c>
      <c r="BY28" s="79">
        <v>131.86092746232055</v>
      </c>
      <c r="BZ28" s="14"/>
      <c r="CA28" s="121">
        <v>192.60000000000002</v>
      </c>
      <c r="CB28" s="35">
        <v>700207.86927940976</v>
      </c>
      <c r="CC28" s="79">
        <v>134.86003562321434</v>
      </c>
      <c r="CD28" s="50"/>
      <c r="CE28" s="59">
        <v>195</v>
      </c>
      <c r="CF28" s="35">
        <v>707209.94797220384</v>
      </c>
      <c r="CG28" s="79">
        <v>137.90593985457974</v>
      </c>
      <c r="CH28" s="42"/>
      <c r="CI28" s="121">
        <v>199</v>
      </c>
      <c r="CJ28" s="35">
        <v>714282.04745192593</v>
      </c>
      <c r="CK28" s="79">
        <v>142.14212744293326</v>
      </c>
      <c r="CL28" s="14"/>
      <c r="CM28" s="121">
        <v>203</v>
      </c>
      <c r="CN28" s="35">
        <v>721424.86792644521</v>
      </c>
      <c r="CO28" s="79">
        <v>146.44924818906838</v>
      </c>
      <c r="CP28" s="14"/>
      <c r="CQ28" s="121">
        <v>207</v>
      </c>
      <c r="CR28" s="35">
        <v>728639.11660570966</v>
      </c>
      <c r="CS28" s="79">
        <v>150.82829713738192</v>
      </c>
      <c r="CT28" s="14"/>
      <c r="CU28" s="121">
        <v>211</v>
      </c>
      <c r="CV28" s="35">
        <v>735925.50777176674</v>
      </c>
      <c r="CW28" s="79">
        <v>155.28028213984277</v>
      </c>
      <c r="CX28" s="50"/>
      <c r="CY28" s="59">
        <v>215</v>
      </c>
      <c r="CZ28" s="35">
        <v>743284.76284948445</v>
      </c>
      <c r="DA28" s="79">
        <v>159.80622401263918</v>
      </c>
      <c r="DB28" s="42"/>
      <c r="DC28" s="121">
        <v>217.2</v>
      </c>
      <c r="DD28" s="35">
        <v>750717.61047797929</v>
      </c>
      <c r="DE28" s="79">
        <v>163.0558649958171</v>
      </c>
      <c r="DF28" s="14"/>
      <c r="DG28" s="121">
        <v>219.39999999999998</v>
      </c>
      <c r="DH28" s="35">
        <v>758224.78658275912</v>
      </c>
      <c r="DI28" s="79">
        <v>166.35451817625733</v>
      </c>
      <c r="DJ28" s="14"/>
      <c r="DK28" s="121">
        <v>221.59999999999997</v>
      </c>
      <c r="DL28" s="35">
        <v>765807.03444858675</v>
      </c>
      <c r="DM28" s="79">
        <v>169.70283883380682</v>
      </c>
      <c r="DN28" s="14"/>
      <c r="DO28" s="121">
        <v>223.79999999999995</v>
      </c>
      <c r="DP28" s="35">
        <v>773465.10479307268</v>
      </c>
      <c r="DQ28" s="79">
        <v>173.10149045268963</v>
      </c>
      <c r="DR28" s="50"/>
      <c r="DS28" s="93">
        <v>226</v>
      </c>
      <c r="DT28" s="35">
        <v>781199.75584100338</v>
      </c>
      <c r="DU28" s="79">
        <v>176.55114482006675</v>
      </c>
      <c r="DV28" s="26"/>
    </row>
    <row r="29" spans="1:126" x14ac:dyDescent="0.35">
      <c r="A29" s="58" t="s">
        <v>51</v>
      </c>
      <c r="B29" s="56" t="s">
        <v>46</v>
      </c>
      <c r="C29" s="316">
        <v>0</v>
      </c>
      <c r="D29" s="35">
        <v>579590.00222814595</v>
      </c>
      <c r="E29" s="79">
        <v>0</v>
      </c>
      <c r="F29" s="42"/>
      <c r="G29" s="123">
        <v>0</v>
      </c>
      <c r="H29" s="35">
        <v>585385.9022504274</v>
      </c>
      <c r="I29" s="79">
        <v>0</v>
      </c>
      <c r="J29" s="14"/>
      <c r="K29" s="123">
        <v>0</v>
      </c>
      <c r="L29" s="35">
        <v>591239.7612729317</v>
      </c>
      <c r="M29" s="79">
        <v>0</v>
      </c>
      <c r="N29" s="14"/>
      <c r="O29" s="123">
        <v>0</v>
      </c>
      <c r="P29" s="35">
        <v>597152.15888566105</v>
      </c>
      <c r="Q29" s="79">
        <v>0</v>
      </c>
      <c r="R29" s="14"/>
      <c r="S29" s="123">
        <v>0</v>
      </c>
      <c r="T29" s="35">
        <v>603123.68047451763</v>
      </c>
      <c r="U29" s="79">
        <v>0</v>
      </c>
      <c r="V29" s="50"/>
      <c r="W29" s="59">
        <v>0</v>
      </c>
      <c r="X29" s="35">
        <v>609154.91727926279</v>
      </c>
      <c r="Y29" s="79">
        <v>0</v>
      </c>
      <c r="Z29" s="42"/>
      <c r="AA29" s="123">
        <v>0</v>
      </c>
      <c r="AB29" s="35">
        <v>615246.46645205538</v>
      </c>
      <c r="AC29" s="79">
        <v>0</v>
      </c>
      <c r="AD29" s="14"/>
      <c r="AE29" s="123">
        <v>0</v>
      </c>
      <c r="AF29" s="35">
        <v>621398.93111657596</v>
      </c>
      <c r="AG29" s="79">
        <v>0</v>
      </c>
      <c r="AH29" s="14"/>
      <c r="AI29" s="123">
        <v>0</v>
      </c>
      <c r="AJ29" s="35">
        <v>627612.92042774172</v>
      </c>
      <c r="AK29" s="79">
        <v>0</v>
      </c>
      <c r="AL29" s="14"/>
      <c r="AM29" s="123">
        <v>0</v>
      </c>
      <c r="AN29" s="35">
        <v>633889.04963201913</v>
      </c>
      <c r="AO29" s="79">
        <v>0</v>
      </c>
      <c r="AP29" s="50"/>
      <c r="AQ29" s="59">
        <v>96</v>
      </c>
      <c r="AR29" s="35">
        <v>640227.94012833934</v>
      </c>
      <c r="AS29" s="79">
        <v>61.461882252320571</v>
      </c>
      <c r="AT29" s="42"/>
      <c r="AU29" s="123">
        <v>96</v>
      </c>
      <c r="AV29" s="35">
        <v>646630.2195296227</v>
      </c>
      <c r="AW29" s="79">
        <v>62.076501074843776</v>
      </c>
      <c r="AX29" s="14"/>
      <c r="AY29" s="123">
        <v>96</v>
      </c>
      <c r="AZ29" s="35">
        <v>653096.52172491897</v>
      </c>
      <c r="BA29" s="79">
        <v>62.697266085592226</v>
      </c>
      <c r="BB29" s="14"/>
      <c r="BC29" s="123">
        <v>96</v>
      </c>
      <c r="BD29" s="35">
        <v>659627.48694216821</v>
      </c>
      <c r="BE29" s="79">
        <v>63.324238746448145</v>
      </c>
      <c r="BF29" s="14"/>
      <c r="BG29" s="123">
        <v>96</v>
      </c>
      <c r="BH29" s="35">
        <v>666223.76181158994</v>
      </c>
      <c r="BI29" s="79">
        <v>63.957481133912637</v>
      </c>
      <c r="BJ29" s="50"/>
      <c r="BK29" s="59">
        <v>96</v>
      </c>
      <c r="BL29" s="35">
        <v>672885.9994297059</v>
      </c>
      <c r="BM29" s="79">
        <v>64.597055945251768</v>
      </c>
      <c r="BN29" s="42"/>
      <c r="BO29" s="123">
        <v>96</v>
      </c>
      <c r="BP29" s="35">
        <v>679614.85942400293</v>
      </c>
      <c r="BQ29" s="79">
        <v>65.243026504704275</v>
      </c>
      <c r="BR29" s="14"/>
      <c r="BS29" s="123">
        <v>96</v>
      </c>
      <c r="BT29" s="35">
        <v>686411.00801824301</v>
      </c>
      <c r="BU29" s="79">
        <v>65.89545676975132</v>
      </c>
      <c r="BV29" s="14"/>
      <c r="BW29" s="123">
        <v>96</v>
      </c>
      <c r="BX29" s="35">
        <v>693275.11809842545</v>
      </c>
      <c r="BY29" s="79">
        <v>66.55441133744884</v>
      </c>
      <c r="BZ29" s="14"/>
      <c r="CA29" s="123">
        <v>96</v>
      </c>
      <c r="CB29" s="35">
        <v>700207.86927940976</v>
      </c>
      <c r="CC29" s="79">
        <v>67.219955450823335</v>
      </c>
      <c r="CD29" s="50"/>
      <c r="CE29" s="59">
        <v>96</v>
      </c>
      <c r="CF29" s="35">
        <v>707209.94797220384</v>
      </c>
      <c r="CG29" s="79">
        <v>67.892155005331574</v>
      </c>
      <c r="CH29" s="42"/>
      <c r="CI29" s="123">
        <v>96</v>
      </c>
      <c r="CJ29" s="35">
        <v>714282.04745192593</v>
      </c>
      <c r="CK29" s="79">
        <v>68.571076555384892</v>
      </c>
      <c r="CL29" s="14"/>
      <c r="CM29" s="123">
        <v>96</v>
      </c>
      <c r="CN29" s="35">
        <v>721424.86792644521</v>
      </c>
      <c r="CO29" s="79">
        <v>69.256787320938741</v>
      </c>
      <c r="CP29" s="14"/>
      <c r="CQ29" s="123">
        <v>96</v>
      </c>
      <c r="CR29" s="35">
        <v>728639.11660570966</v>
      </c>
      <c r="CS29" s="79">
        <v>69.949355194148126</v>
      </c>
      <c r="CT29" s="14"/>
      <c r="CU29" s="123">
        <v>96</v>
      </c>
      <c r="CV29" s="35">
        <v>735925.50777176674</v>
      </c>
      <c r="CW29" s="79">
        <v>70.648848746089612</v>
      </c>
      <c r="CX29" s="50"/>
      <c r="CY29" s="59">
        <v>96</v>
      </c>
      <c r="CZ29" s="35">
        <v>743284.76284948445</v>
      </c>
      <c r="DA29" s="79">
        <v>71.3553372335505</v>
      </c>
      <c r="DB29" s="42"/>
      <c r="DC29" s="123">
        <v>96</v>
      </c>
      <c r="DD29" s="35">
        <v>750717.61047797929</v>
      </c>
      <c r="DE29" s="79">
        <v>72.068890605886011</v>
      </c>
      <c r="DF29" s="14"/>
      <c r="DG29" s="123">
        <v>96</v>
      </c>
      <c r="DH29" s="35">
        <v>758224.78658275912</v>
      </c>
      <c r="DI29" s="79">
        <v>72.789579511944879</v>
      </c>
      <c r="DJ29" s="14"/>
      <c r="DK29" s="123">
        <v>96</v>
      </c>
      <c r="DL29" s="35">
        <v>765807.03444858675</v>
      </c>
      <c r="DM29" s="79">
        <v>73.517475307064331</v>
      </c>
      <c r="DN29" s="14"/>
      <c r="DO29" s="123">
        <v>96</v>
      </c>
      <c r="DP29" s="35">
        <v>773465.10479307268</v>
      </c>
      <c r="DQ29" s="79">
        <v>74.252650060134982</v>
      </c>
      <c r="DR29" s="50"/>
      <c r="DS29" s="59">
        <v>96</v>
      </c>
      <c r="DT29" s="35">
        <v>781199.75584100338</v>
      </c>
      <c r="DU29" s="79">
        <v>74.995176560736326</v>
      </c>
      <c r="DV29" s="26"/>
    </row>
    <row r="30" spans="1:126" x14ac:dyDescent="0.35">
      <c r="A30" s="58" t="s">
        <v>246</v>
      </c>
      <c r="B30" s="56" t="s">
        <v>247</v>
      </c>
      <c r="C30" s="316">
        <v>40</v>
      </c>
      <c r="D30" s="35">
        <v>579590.00222814595</v>
      </c>
      <c r="E30" s="79">
        <v>23.183600089125839</v>
      </c>
      <c r="F30" s="42"/>
      <c r="G30" s="123">
        <v>40</v>
      </c>
      <c r="H30" s="35">
        <v>585385.9022504274</v>
      </c>
      <c r="I30" s="79">
        <v>23.415436090017096</v>
      </c>
      <c r="J30" s="14"/>
      <c r="K30" s="123">
        <v>40</v>
      </c>
      <c r="L30" s="35">
        <v>591239.7612729317</v>
      </c>
      <c r="M30" s="79">
        <v>23.649590450917266</v>
      </c>
      <c r="N30" s="14"/>
      <c r="O30" s="123">
        <v>40</v>
      </c>
      <c r="P30" s="35">
        <v>597152.15888566105</v>
      </c>
      <c r="Q30" s="79">
        <v>23.886086355426443</v>
      </c>
      <c r="R30" s="14"/>
      <c r="S30" s="123">
        <v>40</v>
      </c>
      <c r="T30" s="35">
        <v>603123.68047451763</v>
      </c>
      <c r="U30" s="79">
        <v>24.124947218980708</v>
      </c>
      <c r="V30" s="50"/>
      <c r="W30" s="59">
        <v>60</v>
      </c>
      <c r="X30" s="35">
        <v>609154.91727926279</v>
      </c>
      <c r="Y30" s="79">
        <v>36.549295036755773</v>
      </c>
      <c r="Z30" s="42"/>
      <c r="AA30" s="123">
        <v>60</v>
      </c>
      <c r="AB30" s="35">
        <v>615246.46645205538</v>
      </c>
      <c r="AC30" s="79">
        <v>36.914787987123326</v>
      </c>
      <c r="AD30" s="14"/>
      <c r="AE30" s="123">
        <v>60</v>
      </c>
      <c r="AF30" s="35">
        <v>621398.93111657596</v>
      </c>
      <c r="AG30" s="79">
        <v>37.283935866994561</v>
      </c>
      <c r="AH30" s="14"/>
      <c r="AI30" s="123">
        <v>60</v>
      </c>
      <c r="AJ30" s="35">
        <v>627612.92042774172</v>
      </c>
      <c r="AK30" s="79">
        <v>37.656775225664504</v>
      </c>
      <c r="AL30" s="14"/>
      <c r="AM30" s="123">
        <v>60</v>
      </c>
      <c r="AN30" s="35">
        <v>633889.04963201913</v>
      </c>
      <c r="AO30" s="79">
        <v>38.033342977921151</v>
      </c>
      <c r="AP30" s="50"/>
      <c r="AQ30" s="59">
        <v>85</v>
      </c>
      <c r="AR30" s="35">
        <v>640227.94012833934</v>
      </c>
      <c r="AS30" s="79">
        <v>54.419374910908843</v>
      </c>
      <c r="AT30" s="42"/>
      <c r="AU30" s="123">
        <v>85</v>
      </c>
      <c r="AV30" s="35">
        <v>646630.2195296227</v>
      </c>
      <c r="AW30" s="79">
        <v>54.963568660017927</v>
      </c>
      <c r="AX30" s="14"/>
      <c r="AY30" s="123">
        <v>85</v>
      </c>
      <c r="AZ30" s="35">
        <v>653096.52172491897</v>
      </c>
      <c r="BA30" s="79">
        <v>55.513204346618117</v>
      </c>
      <c r="BB30" s="14"/>
      <c r="BC30" s="123">
        <v>85</v>
      </c>
      <c r="BD30" s="35">
        <v>659627.48694216821</v>
      </c>
      <c r="BE30" s="79">
        <v>56.068336390084298</v>
      </c>
      <c r="BF30" s="14"/>
      <c r="BG30" s="123">
        <v>85</v>
      </c>
      <c r="BH30" s="35">
        <v>666223.76181158994</v>
      </c>
      <c r="BI30" s="79">
        <v>56.629019753985148</v>
      </c>
      <c r="BJ30" s="50"/>
      <c r="BK30" s="59">
        <v>95</v>
      </c>
      <c r="BL30" s="35">
        <v>672885.9994297059</v>
      </c>
      <c r="BM30" s="79">
        <v>63.924169945822058</v>
      </c>
      <c r="BN30" s="42"/>
      <c r="BO30" s="123">
        <v>95</v>
      </c>
      <c r="BP30" s="35">
        <v>679614.85942400293</v>
      </c>
      <c r="BQ30" s="79">
        <v>64.563411645280283</v>
      </c>
      <c r="BR30" s="14"/>
      <c r="BS30" s="123">
        <v>95</v>
      </c>
      <c r="BT30" s="35">
        <v>686411.00801824301</v>
      </c>
      <c r="BU30" s="79">
        <v>65.20904576173308</v>
      </c>
      <c r="BV30" s="14"/>
      <c r="BW30" s="123">
        <v>95</v>
      </c>
      <c r="BX30" s="35">
        <v>693275.11809842545</v>
      </c>
      <c r="BY30" s="79">
        <v>65.861136219350414</v>
      </c>
      <c r="BZ30" s="14"/>
      <c r="CA30" s="123">
        <v>95</v>
      </c>
      <c r="CB30" s="35">
        <v>700207.86927940976</v>
      </c>
      <c r="CC30" s="79">
        <v>66.519747581543925</v>
      </c>
      <c r="CD30" s="50"/>
      <c r="CE30" s="59">
        <v>115</v>
      </c>
      <c r="CF30" s="35">
        <v>707209.94797220384</v>
      </c>
      <c r="CG30" s="79">
        <v>81.32914401680344</v>
      </c>
      <c r="CH30" s="42"/>
      <c r="CI30" s="123">
        <v>115</v>
      </c>
      <c r="CJ30" s="35">
        <v>714282.04745192593</v>
      </c>
      <c r="CK30" s="79">
        <v>82.142435456971484</v>
      </c>
      <c r="CL30" s="14"/>
      <c r="CM30" s="123">
        <v>115</v>
      </c>
      <c r="CN30" s="35">
        <v>721424.86792644521</v>
      </c>
      <c r="CO30" s="79">
        <v>82.963859811541198</v>
      </c>
      <c r="CP30" s="14"/>
      <c r="CQ30" s="123">
        <v>115</v>
      </c>
      <c r="CR30" s="35">
        <v>728639.11660570966</v>
      </c>
      <c r="CS30" s="79">
        <v>83.793498409656621</v>
      </c>
      <c r="CT30" s="14"/>
      <c r="CU30" s="123">
        <v>115</v>
      </c>
      <c r="CV30" s="35">
        <v>735925.50777176674</v>
      </c>
      <c r="CW30" s="79">
        <v>84.63143339375317</v>
      </c>
      <c r="CX30" s="50"/>
      <c r="CY30" s="59">
        <v>125</v>
      </c>
      <c r="CZ30" s="35">
        <v>743284.76284948445</v>
      </c>
      <c r="DA30" s="79">
        <v>92.910595356185553</v>
      </c>
      <c r="DB30" s="42"/>
      <c r="DC30" s="123">
        <v>125</v>
      </c>
      <c r="DD30" s="35">
        <v>750717.61047797929</v>
      </c>
      <c r="DE30" s="79">
        <v>93.839701309747412</v>
      </c>
      <c r="DF30" s="14"/>
      <c r="DG30" s="123">
        <v>125</v>
      </c>
      <c r="DH30" s="35">
        <v>758224.78658275912</v>
      </c>
      <c r="DI30" s="79">
        <v>94.778098322844897</v>
      </c>
      <c r="DJ30" s="14"/>
      <c r="DK30" s="123">
        <v>125</v>
      </c>
      <c r="DL30" s="35">
        <v>765807.03444858675</v>
      </c>
      <c r="DM30" s="79">
        <v>95.725879306073338</v>
      </c>
      <c r="DN30" s="14"/>
      <c r="DO30" s="123">
        <v>125</v>
      </c>
      <c r="DP30" s="35">
        <v>773465.10479307268</v>
      </c>
      <c r="DQ30" s="79">
        <v>96.683138099134084</v>
      </c>
      <c r="DR30" s="50"/>
      <c r="DS30" s="93">
        <v>130</v>
      </c>
      <c r="DT30" s="35">
        <v>781199.75584100338</v>
      </c>
      <c r="DU30" s="79">
        <v>101.55596825933044</v>
      </c>
      <c r="DV30" s="26"/>
    </row>
    <row r="31" spans="1:126" x14ac:dyDescent="0.35">
      <c r="A31" s="9" t="s">
        <v>52</v>
      </c>
      <c r="B31" s="10" t="s">
        <v>273</v>
      </c>
      <c r="C31" s="311">
        <v>7268.8167756019366</v>
      </c>
      <c r="D31" s="35">
        <v>347230.18425866496</v>
      </c>
      <c r="E31" s="79">
        <v>2523.9525883347355</v>
      </c>
      <c r="F31" s="42"/>
      <c r="G31" s="93">
        <v>7203.0339837827387</v>
      </c>
      <c r="H31" s="35">
        <v>350702.48610125162</v>
      </c>
      <c r="I31" s="79">
        <v>2526.1219255844089</v>
      </c>
      <c r="J31" s="14"/>
      <c r="K31" s="93">
        <v>7134.8932822961542</v>
      </c>
      <c r="L31" s="35">
        <v>354209.51096226415</v>
      </c>
      <c r="M31" s="79">
        <v>2527.2470602900644</v>
      </c>
      <c r="N31" s="14"/>
      <c r="O31" s="93">
        <v>7065.1140259952981</v>
      </c>
      <c r="P31" s="35">
        <v>357751.60607188678</v>
      </c>
      <c r="Q31" s="79">
        <v>2527.5558898808317</v>
      </c>
      <c r="R31" s="14"/>
      <c r="S31" s="93">
        <v>6993.827025473006</v>
      </c>
      <c r="T31" s="35">
        <v>361329.12213260564</v>
      </c>
      <c r="U31" s="79">
        <v>2527.0733794614539</v>
      </c>
      <c r="V31" s="50"/>
      <c r="W31" s="93">
        <v>6921.0212861378322</v>
      </c>
      <c r="X31" s="35">
        <v>364942.41335393168</v>
      </c>
      <c r="Y31" s="79">
        <v>2525.7742110370727</v>
      </c>
      <c r="Z31" s="42"/>
      <c r="AA31" s="93">
        <v>6846.8279379504347</v>
      </c>
      <c r="AB31" s="35">
        <v>368591.837487471</v>
      </c>
      <c r="AC31" s="79">
        <v>2523.6848906097025</v>
      </c>
      <c r="AD31" s="14"/>
      <c r="AE31" s="93">
        <v>6771.2389575154621</v>
      </c>
      <c r="AF31" s="35">
        <v>372277.75586234569</v>
      </c>
      <c r="AG31" s="79">
        <v>2520.7816435115451</v>
      </c>
      <c r="AH31" s="14"/>
      <c r="AI31" s="93">
        <v>6694.3853953476619</v>
      </c>
      <c r="AJ31" s="35">
        <v>376000.53342096915</v>
      </c>
      <c r="AK31" s="79">
        <v>2517.0924795762662</v>
      </c>
      <c r="AL31" s="14"/>
      <c r="AM31" s="93">
        <v>6616.3288616379077</v>
      </c>
      <c r="AN31" s="35">
        <v>379760.53875517886</v>
      </c>
      <c r="AO31" s="79">
        <v>2512.6206130770511</v>
      </c>
      <c r="AP31" s="50"/>
      <c r="AQ31" s="93">
        <v>6537.0652418754853</v>
      </c>
      <c r="AR31" s="35">
        <v>383558.14414273063</v>
      </c>
      <c r="AS31" s="79">
        <v>2507.3446123137114</v>
      </c>
      <c r="AT31" s="42"/>
      <c r="AU31" s="93">
        <v>6456.7247100528357</v>
      </c>
      <c r="AV31" s="35">
        <v>387393.72558415792</v>
      </c>
      <c r="AW31" s="79">
        <v>2501.2946404986596</v>
      </c>
      <c r="AX31" s="14"/>
      <c r="AY31" s="93">
        <v>6375.3054114590695</v>
      </c>
      <c r="AZ31" s="35">
        <v>391267.66283999948</v>
      </c>
      <c r="BA31" s="79">
        <v>2494.4508482327915</v>
      </c>
      <c r="BB31" s="14"/>
      <c r="BC31" s="93">
        <v>6292.9364655430181</v>
      </c>
      <c r="BD31" s="35">
        <v>395180.33946839947</v>
      </c>
      <c r="BE31" s="79">
        <v>2486.8447687063599</v>
      </c>
      <c r="BF31" s="14"/>
      <c r="BG31" s="93">
        <v>6209.6179867392284</v>
      </c>
      <c r="BH31" s="35">
        <v>399132.14286308346</v>
      </c>
      <c r="BI31" s="79">
        <v>2478.4581334083741</v>
      </c>
      <c r="BJ31" s="50"/>
      <c r="BK31" s="93">
        <v>6124.8567012202384</v>
      </c>
      <c r="BL31" s="35">
        <v>403123.46429171431</v>
      </c>
      <c r="BM31" s="79">
        <v>2469.073451686224</v>
      </c>
      <c r="BN31" s="42"/>
      <c r="BO31" s="93">
        <v>6038.3737245990087</v>
      </c>
      <c r="BP31" s="35">
        <v>407154.69893463148</v>
      </c>
      <c r="BQ31" s="79">
        <v>2458.5522358938988</v>
      </c>
      <c r="BR31" s="14"/>
      <c r="BS31" s="93">
        <v>5950.2738519571094</v>
      </c>
      <c r="BT31" s="35">
        <v>411226.24592397781</v>
      </c>
      <c r="BU31" s="79">
        <v>2446.9087783599289</v>
      </c>
      <c r="BV31" s="14"/>
      <c r="BW31" s="93">
        <v>5860.6032250081162</v>
      </c>
      <c r="BX31" s="35">
        <v>415338.50838321762</v>
      </c>
      <c r="BY31" s="79">
        <v>2434.1342017007455</v>
      </c>
      <c r="BZ31" s="14"/>
      <c r="CA31" s="93">
        <v>5769.5294508914903</v>
      </c>
      <c r="CB31" s="35">
        <v>419491.89346704981</v>
      </c>
      <c r="CC31" s="79">
        <v>2420.2708337683798</v>
      </c>
      <c r="CD31" s="50"/>
      <c r="CE31" s="93">
        <v>5677.101589088209</v>
      </c>
      <c r="CF31" s="35">
        <v>423686.81240172032</v>
      </c>
      <c r="CG31" s="79">
        <v>2405.3130759615246</v>
      </c>
      <c r="CH31" s="42"/>
      <c r="CI31" s="93">
        <v>5583.4861838841443</v>
      </c>
      <c r="CJ31" s="35">
        <v>427923.68052573752</v>
      </c>
      <c r="CK31" s="79">
        <v>2389.3059579723081</v>
      </c>
      <c r="CL31" s="14"/>
      <c r="CM31" s="93">
        <v>5488.7902582054694</v>
      </c>
      <c r="CN31" s="35">
        <v>432202.91733099491</v>
      </c>
      <c r="CO31" s="79">
        <v>2372.2711622143488</v>
      </c>
      <c r="CP31" s="14"/>
      <c r="CQ31" s="93">
        <v>5393.0657561023663</v>
      </c>
      <c r="CR31" s="35">
        <v>436524.94650430488</v>
      </c>
      <c r="CS31" s="79">
        <v>2354.2077406767839</v>
      </c>
      <c r="CT31" s="14"/>
      <c r="CU31" s="93">
        <v>5296.098433807646</v>
      </c>
      <c r="CV31" s="35">
        <v>440890.19596934796</v>
      </c>
      <c r="CW31" s="79">
        <v>2334.9978763544095</v>
      </c>
      <c r="CX31" s="50"/>
      <c r="CY31" s="93">
        <v>5197.9617298291905</v>
      </c>
      <c r="CZ31" s="35">
        <v>445299.09792904143</v>
      </c>
      <c r="DA31" s="79">
        <v>2314.6476693626187</v>
      </c>
      <c r="DB31" s="42"/>
      <c r="DC31" s="93">
        <v>5098.8365996413477</v>
      </c>
      <c r="DD31" s="35">
        <v>449752.08890833182</v>
      </c>
      <c r="DE31" s="79">
        <v>2293.2124116909517</v>
      </c>
      <c r="DF31" s="14"/>
      <c r="DG31" s="93">
        <v>4998.848413922381</v>
      </c>
      <c r="DH31" s="35">
        <v>454249.60979741515</v>
      </c>
      <c r="DI31" s="79">
        <v>2270.724941460669</v>
      </c>
      <c r="DJ31" s="14"/>
      <c r="DK31" s="93">
        <v>4898.0716298977059</v>
      </c>
      <c r="DL31" s="35">
        <v>458792.10589538928</v>
      </c>
      <c r="DM31" s="79">
        <v>2247.1965979072302</v>
      </c>
      <c r="DN31" s="14"/>
      <c r="DO31" s="93">
        <v>4799.3265058389679</v>
      </c>
      <c r="DP31" s="35">
        <v>463380.02695434319</v>
      </c>
      <c r="DQ31" s="79">
        <v>2223.9120456383548</v>
      </c>
      <c r="DR31" s="50"/>
      <c r="DS31" s="93">
        <v>4702.5720834812537</v>
      </c>
      <c r="DT31" s="35">
        <v>468013.82722388662</v>
      </c>
      <c r="DU31" s="79">
        <v>2200.8687585862681</v>
      </c>
      <c r="DV31" s="26"/>
    </row>
    <row r="32" spans="1:126" x14ac:dyDescent="0.35">
      <c r="A32" s="9" t="s">
        <v>53</v>
      </c>
      <c r="B32" s="10" t="s">
        <v>108</v>
      </c>
      <c r="C32" s="311">
        <v>7430.6677755508754</v>
      </c>
      <c r="D32" s="35">
        <v>916199.31112514727</v>
      </c>
      <c r="E32" s="79">
        <v>6807.9726971595419</v>
      </c>
      <c r="F32" s="42"/>
      <c r="G32" s="120">
        <v>7544.7602860657871</v>
      </c>
      <c r="H32" s="35">
        <v>925361.30423639878</v>
      </c>
      <c r="I32" s="79">
        <v>6981.6292184648219</v>
      </c>
      <c r="J32" s="14"/>
      <c r="K32" s="120">
        <v>7660.6046042713115</v>
      </c>
      <c r="L32" s="35">
        <v>934614.91727876279</v>
      </c>
      <c r="M32" s="79">
        <v>7159.7153385263418</v>
      </c>
      <c r="N32" s="14"/>
      <c r="O32" s="120">
        <v>7778.2276279030757</v>
      </c>
      <c r="P32" s="35">
        <v>943961.06645155046</v>
      </c>
      <c r="Q32" s="79">
        <v>7342.3440467383016</v>
      </c>
      <c r="R32" s="14"/>
      <c r="S32" s="120">
        <v>7801.562310786785</v>
      </c>
      <c r="T32" s="35">
        <v>953400.67711606598</v>
      </c>
      <c r="U32" s="79">
        <v>7438.0147896673016</v>
      </c>
      <c r="V32" s="50"/>
      <c r="W32" s="120">
        <v>7824.9669977191452</v>
      </c>
      <c r="X32" s="35">
        <v>962934.68388722662</v>
      </c>
      <c r="Y32" s="79">
        <v>7534.9321223766665</v>
      </c>
      <c r="Z32" s="42"/>
      <c r="AA32" s="120">
        <v>7848.4418987123026</v>
      </c>
      <c r="AB32" s="35">
        <v>972564.03072609892</v>
      </c>
      <c r="AC32" s="79">
        <v>7633.1122879312343</v>
      </c>
      <c r="AD32" s="14"/>
      <c r="AE32" s="120">
        <v>7871.9872244084399</v>
      </c>
      <c r="AF32" s="35">
        <v>982289.67103335995</v>
      </c>
      <c r="AG32" s="79">
        <v>7732.5717410429779</v>
      </c>
      <c r="AH32" s="14"/>
      <c r="AI32" s="120">
        <v>7895.6031860816656</v>
      </c>
      <c r="AJ32" s="35">
        <v>992112.56774369359</v>
      </c>
      <c r="AK32" s="79">
        <v>7833.3271508287698</v>
      </c>
      <c r="AL32" s="14"/>
      <c r="AM32" s="120">
        <v>7919.2899956399106</v>
      </c>
      <c r="AN32" s="35">
        <v>1002033.6934211305</v>
      </c>
      <c r="AO32" s="79">
        <v>7935.3954036040686</v>
      </c>
      <c r="AP32" s="50"/>
      <c r="AQ32" s="120">
        <v>7943.0478656268306</v>
      </c>
      <c r="AR32" s="35">
        <v>1012054.0303553418</v>
      </c>
      <c r="AS32" s="79">
        <v>8038.79360571303</v>
      </c>
      <c r="AT32" s="42"/>
      <c r="AU32" s="120">
        <v>7966.877009223711</v>
      </c>
      <c r="AV32" s="35">
        <v>1022174.5706588953</v>
      </c>
      <c r="AW32" s="79">
        <v>8143.5390863954708</v>
      </c>
      <c r="AX32" s="14"/>
      <c r="AY32" s="120">
        <v>7990.7776402513819</v>
      </c>
      <c r="AZ32" s="35">
        <v>1032396.3163654843</v>
      </c>
      <c r="BA32" s="79">
        <v>8249.6494006912035</v>
      </c>
      <c r="BB32" s="14"/>
      <c r="BC32" s="120">
        <v>8014.7499731721364</v>
      </c>
      <c r="BD32" s="35">
        <v>1042720.2795291392</v>
      </c>
      <c r="BE32" s="79">
        <v>8357.142332382211</v>
      </c>
      <c r="BF32" s="14"/>
      <c r="BG32" s="120">
        <v>8038.7942230916524</v>
      </c>
      <c r="BH32" s="35">
        <v>1053147.4823244305</v>
      </c>
      <c r="BI32" s="79">
        <v>8466.0358969731496</v>
      </c>
      <c r="BJ32" s="50"/>
      <c r="BK32" s="120">
        <v>8062.910605760927</v>
      </c>
      <c r="BL32" s="35">
        <v>1063678.9571476749</v>
      </c>
      <c r="BM32" s="79">
        <v>8576.3483447107101</v>
      </c>
      <c r="BN32" s="42"/>
      <c r="BO32" s="120">
        <v>8087.09933757821</v>
      </c>
      <c r="BP32" s="35">
        <v>1074315.7467191517</v>
      </c>
      <c r="BQ32" s="79">
        <v>8688.0981636422912</v>
      </c>
      <c r="BR32" s="14"/>
      <c r="BS32" s="120">
        <v>8111.3606355909442</v>
      </c>
      <c r="BT32" s="35">
        <v>1085058.9041863433</v>
      </c>
      <c r="BU32" s="79">
        <v>8801.3040827145524</v>
      </c>
      <c r="BV32" s="14"/>
      <c r="BW32" s="120">
        <v>8135.6947174977167</v>
      </c>
      <c r="BX32" s="35">
        <v>1095909.4932282066</v>
      </c>
      <c r="BY32" s="79">
        <v>8915.9850749123216</v>
      </c>
      <c r="BZ32" s="14"/>
      <c r="CA32" s="120">
        <v>8160.1018016502103</v>
      </c>
      <c r="CB32" s="35">
        <v>1106868.5881604888</v>
      </c>
      <c r="CC32" s="79">
        <v>9032.1603604384291</v>
      </c>
      <c r="CD32" s="50"/>
      <c r="CE32" s="120">
        <v>8184.582107055161</v>
      </c>
      <c r="CF32" s="35">
        <v>1117937.2740420937</v>
      </c>
      <c r="CG32" s="79">
        <v>9149.8494099349427</v>
      </c>
      <c r="CH32" s="42"/>
      <c r="CI32" s="120">
        <v>8209.1358533763268</v>
      </c>
      <c r="CJ32" s="35">
        <v>1129116.6467825146</v>
      </c>
      <c r="CK32" s="79">
        <v>9269.0719477463954</v>
      </c>
      <c r="CL32" s="14"/>
      <c r="CM32" s="120">
        <v>8233.7632609364555</v>
      </c>
      <c r="CN32" s="35">
        <v>1140407.8132503398</v>
      </c>
      <c r="CO32" s="79">
        <v>9389.8479552255303</v>
      </c>
      <c r="CP32" s="14"/>
      <c r="CQ32" s="120">
        <v>8258.4645507192654</v>
      </c>
      <c r="CR32" s="35">
        <v>1151811.8913828433</v>
      </c>
      <c r="CS32" s="79">
        <v>9512.1976740821192</v>
      </c>
      <c r="CT32" s="14"/>
      <c r="CU32" s="120">
        <v>8283.2399443714239</v>
      </c>
      <c r="CV32" s="35">
        <v>1163330.0102966717</v>
      </c>
      <c r="CW32" s="79">
        <v>9636.14160977541</v>
      </c>
      <c r="CX32" s="50"/>
      <c r="CY32" s="120">
        <v>8308.0896642045391</v>
      </c>
      <c r="CZ32" s="35">
        <v>1174963.3103996385</v>
      </c>
      <c r="DA32" s="79">
        <v>9761.7005349507872</v>
      </c>
      <c r="DB32" s="42"/>
      <c r="DC32" s="120">
        <v>8333.0139331971532</v>
      </c>
      <c r="DD32" s="35">
        <v>1186712.9435036348</v>
      </c>
      <c r="DE32" s="79">
        <v>9888.8954929211941</v>
      </c>
      <c r="DF32" s="14"/>
      <c r="DG32" s="120">
        <v>8358.0129749967455</v>
      </c>
      <c r="DH32" s="35">
        <v>1198580.0729386711</v>
      </c>
      <c r="DI32" s="79">
        <v>10017.747801193958</v>
      </c>
      <c r="DJ32" s="14"/>
      <c r="DK32" s="120">
        <v>8383.087013921735</v>
      </c>
      <c r="DL32" s="35">
        <v>1210565.8736680578</v>
      </c>
      <c r="DM32" s="79">
        <v>10148.279055043517</v>
      </c>
      <c r="DN32" s="14"/>
      <c r="DO32" s="93">
        <v>8408.2362749634995</v>
      </c>
      <c r="DP32" s="35">
        <v>1222671.5324047385</v>
      </c>
      <c r="DQ32" s="79">
        <v>10280.511131130732</v>
      </c>
      <c r="DR32" s="50"/>
      <c r="DS32" s="93">
        <v>8433.4609837883891</v>
      </c>
      <c r="DT32" s="35">
        <v>1234898.247728786</v>
      </c>
      <c r="DU32" s="79">
        <v>10414.466191169366</v>
      </c>
      <c r="DV32" s="26"/>
    </row>
    <row r="33" spans="1:128" x14ac:dyDescent="0.35">
      <c r="A33" s="58" t="s">
        <v>54</v>
      </c>
      <c r="B33" s="55" t="s">
        <v>11</v>
      </c>
      <c r="C33" s="316">
        <v>5647.2994635508767</v>
      </c>
      <c r="D33" s="35">
        <v>1126139.5528567452</v>
      </c>
      <c r="E33" s="79">
        <v>6359.6472927313216</v>
      </c>
      <c r="F33" s="42"/>
      <c r="G33" s="59">
        <v>5702.2479740657882</v>
      </c>
      <c r="H33" s="35">
        <v>1137400.9483853127</v>
      </c>
      <c r="I33" s="79">
        <v>6485.7422536306549</v>
      </c>
      <c r="J33" s="14"/>
      <c r="K33" s="59">
        <v>5758.9482922713123</v>
      </c>
      <c r="L33" s="35">
        <v>1148774.9578691658</v>
      </c>
      <c r="M33" s="79">
        <v>6615.7355818246815</v>
      </c>
      <c r="N33" s="14"/>
      <c r="O33" s="59">
        <v>5817.4273159030772</v>
      </c>
      <c r="P33" s="35">
        <v>1160262.7074478574</v>
      </c>
      <c r="Q33" s="79">
        <v>6749.7439679308263</v>
      </c>
      <c r="R33" s="14"/>
      <c r="S33" s="59">
        <v>5781.6179987867863</v>
      </c>
      <c r="T33" s="35">
        <v>1171865.334522336</v>
      </c>
      <c r="U33" s="79">
        <v>6775.2777102286364</v>
      </c>
      <c r="V33" s="50"/>
      <c r="W33" s="59">
        <v>5741.970685719145</v>
      </c>
      <c r="X33" s="35">
        <v>1183583.9878675593</v>
      </c>
      <c r="Y33" s="79">
        <v>6796.1045624220897</v>
      </c>
      <c r="Z33" s="42"/>
      <c r="AA33" s="59">
        <v>5722.845586712303</v>
      </c>
      <c r="AB33" s="35">
        <v>1195419.8277462348</v>
      </c>
      <c r="AC33" s="79">
        <v>6841.2030854859222</v>
      </c>
      <c r="AD33" s="14"/>
      <c r="AE33" s="59">
        <v>5462.2309124084395</v>
      </c>
      <c r="AF33" s="35">
        <v>1207374.0260236971</v>
      </c>
      <c r="AG33" s="79">
        <v>6594.9557277856702</v>
      </c>
      <c r="AH33" s="14"/>
      <c r="AI33" s="59">
        <v>5443.2468740816648</v>
      </c>
      <c r="AJ33" s="35">
        <v>1219447.766283934</v>
      </c>
      <c r="AK33" s="79">
        <v>6637.7552419308922</v>
      </c>
      <c r="AL33" s="14"/>
      <c r="AM33" s="59">
        <v>5424.3336836399103</v>
      </c>
      <c r="AN33" s="35">
        <v>1231642.2439467735</v>
      </c>
      <c r="AO33" s="79">
        <v>6680.8385100343266</v>
      </c>
      <c r="AP33" s="50"/>
      <c r="AQ33" s="59">
        <v>4845.6915536268298</v>
      </c>
      <c r="AR33" s="35">
        <v>1243958.6663862413</v>
      </c>
      <c r="AS33" s="79">
        <v>6027.8400027687057</v>
      </c>
      <c r="AT33" s="42"/>
      <c r="AU33" s="59">
        <v>4844.1206972237105</v>
      </c>
      <c r="AV33" s="35">
        <v>1256398.2530501038</v>
      </c>
      <c r="AW33" s="79">
        <v>6086.1447815557203</v>
      </c>
      <c r="AX33" s="14"/>
      <c r="AY33" s="59">
        <v>4842.6213282513809</v>
      </c>
      <c r="AZ33" s="35">
        <v>1268962.2355806048</v>
      </c>
      <c r="BA33" s="79">
        <v>6145.1035867681894</v>
      </c>
      <c r="BB33" s="14"/>
      <c r="BC33" s="59">
        <v>4841.1936611721367</v>
      </c>
      <c r="BD33" s="35">
        <v>1281651.8579364107</v>
      </c>
      <c r="BE33" s="79">
        <v>6204.7248504712425</v>
      </c>
      <c r="BF33" s="14"/>
      <c r="BG33" s="59">
        <v>4839.8379110916521</v>
      </c>
      <c r="BH33" s="35">
        <v>1294468.3765157748</v>
      </c>
      <c r="BI33" s="79">
        <v>6265.0171233703095</v>
      </c>
      <c r="BJ33" s="50"/>
      <c r="BK33" s="59">
        <v>4836.1006057609256</v>
      </c>
      <c r="BL33" s="35">
        <v>1307413.0602809326</v>
      </c>
      <c r="BM33" s="79">
        <v>6322.7810928043637</v>
      </c>
      <c r="BN33" s="42"/>
      <c r="BO33" s="59">
        <v>4838.6893375782083</v>
      </c>
      <c r="BP33" s="35">
        <v>1320487.1908837419</v>
      </c>
      <c r="BQ33" s="79">
        <v>6389.4272909377623</v>
      </c>
      <c r="BR33" s="14"/>
      <c r="BS33" s="59">
        <v>4841.3506355909431</v>
      </c>
      <c r="BT33" s="35">
        <v>1333692.0627925794</v>
      </c>
      <c r="BU33" s="79">
        <v>6456.8709158834508</v>
      </c>
      <c r="BV33" s="14"/>
      <c r="BW33" s="59">
        <v>4844.0847174977152</v>
      </c>
      <c r="BX33" s="35">
        <v>1347028.9834205052</v>
      </c>
      <c r="BY33" s="79">
        <v>6525.1225126137524</v>
      </c>
      <c r="BZ33" s="14"/>
      <c r="CA33" s="59">
        <v>4846.8918016502084</v>
      </c>
      <c r="CB33" s="35">
        <v>1360499.2732547102</v>
      </c>
      <c r="CC33" s="79">
        <v>6594.1927736893213</v>
      </c>
      <c r="CD33" s="50"/>
      <c r="CE33" s="59">
        <v>4849.7721070551606</v>
      </c>
      <c r="CF33" s="35">
        <v>1374104.2659872575</v>
      </c>
      <c r="CG33" s="79">
        <v>6664.0925413705063</v>
      </c>
      <c r="CH33" s="42"/>
      <c r="CI33" s="59">
        <v>4856.3258533763264</v>
      </c>
      <c r="CJ33" s="35">
        <v>1387845.3086471302</v>
      </c>
      <c r="CK33" s="79">
        <v>6739.8290528701054</v>
      </c>
      <c r="CL33" s="14"/>
      <c r="CM33" s="59">
        <v>4862.9532609364551</v>
      </c>
      <c r="CN33" s="35">
        <v>1401723.7617336016</v>
      </c>
      <c r="CO33" s="79">
        <v>6816.5171380545316</v>
      </c>
      <c r="CP33" s="14"/>
      <c r="CQ33" s="59">
        <v>4869.654550719265</v>
      </c>
      <c r="CR33" s="35">
        <v>1415740.9993509375</v>
      </c>
      <c r="CS33" s="79">
        <v>6894.169600129133</v>
      </c>
      <c r="CT33" s="14"/>
      <c r="CU33" s="59">
        <v>4876.4299443714235</v>
      </c>
      <c r="CV33" s="35">
        <v>1429898.4093444468</v>
      </c>
      <c r="CW33" s="79">
        <v>6972.7994207363281</v>
      </c>
      <c r="CX33" s="50"/>
      <c r="CY33" s="59">
        <v>4883.2796642045387</v>
      </c>
      <c r="CZ33" s="35">
        <v>1444197.3934378913</v>
      </c>
      <c r="DA33" s="79">
        <v>7052.4197624724557</v>
      </c>
      <c r="DB33" s="42"/>
      <c r="DC33" s="59">
        <v>4902.8039331971531</v>
      </c>
      <c r="DD33" s="35">
        <v>1458639.3673722702</v>
      </c>
      <c r="DE33" s="79">
        <v>7151.4228274689731</v>
      </c>
      <c r="DF33" s="14"/>
      <c r="DG33" s="59">
        <v>4922.4029749967449</v>
      </c>
      <c r="DH33" s="35">
        <v>1473225.7610459928</v>
      </c>
      <c r="DI33" s="79">
        <v>7251.8108690146391</v>
      </c>
      <c r="DJ33" s="14"/>
      <c r="DK33" s="59">
        <v>4942.0770139217348</v>
      </c>
      <c r="DL33" s="35">
        <v>1487958.0186564529</v>
      </c>
      <c r="DM33" s="79">
        <v>7353.6031216825841</v>
      </c>
      <c r="DN33" s="14"/>
      <c r="DO33" s="59">
        <v>4961.8262749634996</v>
      </c>
      <c r="DP33" s="35">
        <v>1502837.5988430174</v>
      </c>
      <c r="DQ33" s="79">
        <v>7456.819084942339</v>
      </c>
      <c r="DR33" s="50"/>
      <c r="DS33" s="93">
        <v>4980.8509837883894</v>
      </c>
      <c r="DT33" s="35">
        <v>1517865.9748314475</v>
      </c>
      <c r="DU33" s="79">
        <v>7560.2642339981376</v>
      </c>
      <c r="DV33" s="26"/>
    </row>
    <row r="34" spans="1:128" x14ac:dyDescent="0.35">
      <c r="A34" s="58" t="s">
        <v>55</v>
      </c>
      <c r="B34" s="55" t="s">
        <v>40</v>
      </c>
      <c r="C34" s="332">
        <v>244.44000000000003</v>
      </c>
      <c r="D34" s="35">
        <v>253585.36931023892</v>
      </c>
      <c r="E34" s="79">
        <v>61.986407674194808</v>
      </c>
      <c r="F34" s="42"/>
      <c r="G34" s="123">
        <v>244.44000000000003</v>
      </c>
      <c r="H34" s="35">
        <v>256121.22300334132</v>
      </c>
      <c r="I34" s="79">
        <v>62.606271750936763</v>
      </c>
      <c r="J34" s="14"/>
      <c r="K34" s="123">
        <v>244.44000000000003</v>
      </c>
      <c r="L34" s="35">
        <v>258682.43523337474</v>
      </c>
      <c r="M34" s="79">
        <v>63.232334468446126</v>
      </c>
      <c r="N34" s="14"/>
      <c r="O34" s="123">
        <v>244.44000000000003</v>
      </c>
      <c r="P34" s="35">
        <v>261269.2595857085</v>
      </c>
      <c r="Q34" s="79">
        <v>63.864657813130592</v>
      </c>
      <c r="R34" s="50"/>
      <c r="S34" s="123">
        <v>244.44000000000003</v>
      </c>
      <c r="T34" s="35">
        <v>263881.95218156558</v>
      </c>
      <c r="U34" s="79">
        <v>64.503304391261892</v>
      </c>
      <c r="V34" s="50"/>
      <c r="W34" s="123">
        <v>244.44000000000003</v>
      </c>
      <c r="X34" s="35">
        <v>266520.77170338121</v>
      </c>
      <c r="Y34" s="79">
        <v>65.148337435174511</v>
      </c>
      <c r="Z34" s="42"/>
      <c r="AA34" s="123">
        <v>244.44000000000003</v>
      </c>
      <c r="AB34" s="35">
        <v>269185.97942041501</v>
      </c>
      <c r="AC34" s="79">
        <v>65.799820809526253</v>
      </c>
      <c r="AD34" s="14"/>
      <c r="AE34" s="123">
        <v>486</v>
      </c>
      <c r="AF34" s="35">
        <v>271877.83921461919</v>
      </c>
      <c r="AG34" s="79">
        <v>132.13262985830494</v>
      </c>
      <c r="AH34" s="14"/>
      <c r="AI34" s="123">
        <v>486</v>
      </c>
      <c r="AJ34" s="35">
        <v>274596.61760676536</v>
      </c>
      <c r="AK34" s="79">
        <v>133.45395615688795</v>
      </c>
      <c r="AL34" s="50"/>
      <c r="AM34" s="123">
        <v>486</v>
      </c>
      <c r="AN34" s="35">
        <v>277342.58378283301</v>
      </c>
      <c r="AO34" s="79">
        <v>134.78849571845683</v>
      </c>
      <c r="AP34" s="50"/>
      <c r="AQ34" s="123">
        <v>486</v>
      </c>
      <c r="AR34" s="35">
        <v>280116.00962066132</v>
      </c>
      <c r="AS34" s="79">
        <v>136.13638067564142</v>
      </c>
      <c r="AT34" s="42"/>
      <c r="AU34" s="123">
        <v>486</v>
      </c>
      <c r="AV34" s="35">
        <v>282917.16971686797</v>
      </c>
      <c r="AW34" s="79">
        <v>137.49774448239782</v>
      </c>
      <c r="AX34" s="14"/>
      <c r="AY34" s="123">
        <v>486</v>
      </c>
      <c r="AZ34" s="35">
        <v>285746.34141403664</v>
      </c>
      <c r="BA34" s="79">
        <v>138.87272192722182</v>
      </c>
      <c r="BB34" s="14"/>
      <c r="BC34" s="123">
        <v>486</v>
      </c>
      <c r="BD34" s="35">
        <v>288603.80482817703</v>
      </c>
      <c r="BE34" s="79">
        <v>140.26144914649404</v>
      </c>
      <c r="BF34" s="50"/>
      <c r="BG34" s="123">
        <v>486</v>
      </c>
      <c r="BH34" s="35">
        <v>291489.84287645883</v>
      </c>
      <c r="BI34" s="79">
        <v>141.664063637959</v>
      </c>
      <c r="BJ34" s="50"/>
      <c r="BK34" s="123">
        <v>486</v>
      </c>
      <c r="BL34" s="35">
        <v>294404.74130522343</v>
      </c>
      <c r="BM34" s="79">
        <v>143.08070427433861</v>
      </c>
      <c r="BN34" s="42"/>
      <c r="BO34" s="123">
        <v>486</v>
      </c>
      <c r="BP34" s="35">
        <v>297348.78871827567</v>
      </c>
      <c r="BQ34" s="79">
        <v>144.51151131708198</v>
      </c>
      <c r="BR34" s="14"/>
      <c r="BS34" s="123">
        <v>486</v>
      </c>
      <c r="BT34" s="35">
        <v>300322.27660545841</v>
      </c>
      <c r="BU34" s="79">
        <v>145.95662643025278</v>
      </c>
      <c r="BV34" s="14"/>
      <c r="BW34" s="123">
        <v>486</v>
      </c>
      <c r="BX34" s="35">
        <v>303325.49937151297</v>
      </c>
      <c r="BY34" s="79">
        <v>147.41619269455532</v>
      </c>
      <c r="BZ34" s="50"/>
      <c r="CA34" s="123">
        <v>486</v>
      </c>
      <c r="CB34" s="35">
        <v>306358.75436522812</v>
      </c>
      <c r="CC34" s="79">
        <v>148.89035462150085</v>
      </c>
      <c r="CD34" s="50"/>
      <c r="CE34" s="123">
        <v>486</v>
      </c>
      <c r="CF34" s="35">
        <v>309422.34190888039</v>
      </c>
      <c r="CG34" s="79">
        <v>150.37925816771588</v>
      </c>
      <c r="CH34" s="42"/>
      <c r="CI34" s="123">
        <v>486</v>
      </c>
      <c r="CJ34" s="35">
        <v>312516.56532796921</v>
      </c>
      <c r="CK34" s="79">
        <v>151.88305074939305</v>
      </c>
      <c r="CL34" s="14"/>
      <c r="CM34" s="123">
        <v>486</v>
      </c>
      <c r="CN34" s="35">
        <v>315641.7309812489</v>
      </c>
      <c r="CO34" s="79">
        <v>153.40188125688695</v>
      </c>
      <c r="CP34" s="14"/>
      <c r="CQ34" s="123">
        <v>486</v>
      </c>
      <c r="CR34" s="35">
        <v>318798.1482910614</v>
      </c>
      <c r="CS34" s="79">
        <v>154.93590006945584</v>
      </c>
      <c r="CT34" s="50"/>
      <c r="CU34" s="123">
        <v>486</v>
      </c>
      <c r="CV34" s="35">
        <v>321986.12977397203</v>
      </c>
      <c r="CW34" s="79">
        <v>156.48525907015039</v>
      </c>
      <c r="CX34" s="50"/>
      <c r="CY34" s="123">
        <v>486</v>
      </c>
      <c r="CZ34" s="35">
        <v>325205.99107171176</v>
      </c>
      <c r="DA34" s="79">
        <v>158.05011166085194</v>
      </c>
      <c r="DB34" s="42"/>
      <c r="DC34" s="123">
        <v>486</v>
      </c>
      <c r="DD34" s="35">
        <v>328458.05098242889</v>
      </c>
      <c r="DE34" s="79">
        <v>159.63061277746041</v>
      </c>
      <c r="DF34" s="14"/>
      <c r="DG34" s="123">
        <v>486</v>
      </c>
      <c r="DH34" s="35">
        <v>331742.63149225316</v>
      </c>
      <c r="DI34" s="79">
        <v>161.22691890523501</v>
      </c>
      <c r="DJ34" s="14"/>
      <c r="DK34" s="123">
        <v>486</v>
      </c>
      <c r="DL34" s="35">
        <v>335060.05780717568</v>
      </c>
      <c r="DM34" s="79">
        <v>162.83918809428738</v>
      </c>
      <c r="DN34" s="50"/>
      <c r="DO34" s="123">
        <v>486</v>
      </c>
      <c r="DP34" s="35">
        <v>338410.65838524746</v>
      </c>
      <c r="DQ34" s="79">
        <v>164.46757997523028</v>
      </c>
      <c r="DR34" s="50"/>
      <c r="DS34" s="123">
        <v>486</v>
      </c>
      <c r="DT34" s="35">
        <v>341794.76496909995</v>
      </c>
      <c r="DU34" s="79">
        <v>166.11225577498257</v>
      </c>
      <c r="DV34" s="26"/>
    </row>
    <row r="35" spans="1:128" x14ac:dyDescent="0.35">
      <c r="A35" s="58" t="s">
        <v>56</v>
      </c>
      <c r="B35" s="55" t="s">
        <v>38</v>
      </c>
      <c r="C35" s="332">
        <v>1316.52</v>
      </c>
      <c r="D35" s="35">
        <v>1126139.5528567452</v>
      </c>
      <c r="E35" s="79">
        <v>1482.5852441269622</v>
      </c>
      <c r="F35" s="42"/>
      <c r="G35" s="123">
        <v>1316.52</v>
      </c>
      <c r="H35" s="35">
        <v>1137400.9483853127</v>
      </c>
      <c r="I35" s="79">
        <v>1497.4110965682319</v>
      </c>
      <c r="J35" s="14"/>
      <c r="K35" s="123">
        <v>1316.52</v>
      </c>
      <c r="L35" s="35">
        <v>1148774.9578691658</v>
      </c>
      <c r="M35" s="79">
        <v>1512.3852075339141</v>
      </c>
      <c r="N35" s="14"/>
      <c r="O35" s="123">
        <v>1316.52</v>
      </c>
      <c r="P35" s="35">
        <v>1160262.7074478574</v>
      </c>
      <c r="Q35" s="79">
        <v>1527.5090596092532</v>
      </c>
      <c r="R35" s="50"/>
      <c r="S35" s="123">
        <v>1316.52</v>
      </c>
      <c r="T35" s="35">
        <v>1171865.334522336</v>
      </c>
      <c r="U35" s="79">
        <v>1542.7841502053459</v>
      </c>
      <c r="V35" s="50"/>
      <c r="W35" s="123">
        <v>1316.52</v>
      </c>
      <c r="X35" s="35">
        <v>1183583.9878675593</v>
      </c>
      <c r="Y35" s="79">
        <v>1558.2119917073992</v>
      </c>
      <c r="Z35" s="42"/>
      <c r="AA35" s="123">
        <v>1316.52</v>
      </c>
      <c r="AB35" s="35">
        <v>1195419.8277462348</v>
      </c>
      <c r="AC35" s="79">
        <v>1573.7941116244731</v>
      </c>
      <c r="AD35" s="14"/>
      <c r="AE35" s="123">
        <v>1316.52</v>
      </c>
      <c r="AF35" s="35">
        <v>1207374.0260236971</v>
      </c>
      <c r="AG35" s="79">
        <v>1589.5320527407177</v>
      </c>
      <c r="AH35" s="14"/>
      <c r="AI35" s="123">
        <v>1316.52</v>
      </c>
      <c r="AJ35" s="35">
        <v>1219447.766283934</v>
      </c>
      <c r="AK35" s="79">
        <v>1605.4273732681247</v>
      </c>
      <c r="AL35" s="50"/>
      <c r="AM35" s="123">
        <v>1316.52</v>
      </c>
      <c r="AN35" s="35">
        <v>1231642.2439467735</v>
      </c>
      <c r="AO35" s="79">
        <v>1621.4816470008061</v>
      </c>
      <c r="AP35" s="50"/>
      <c r="AQ35" s="123">
        <v>1876.3200000000002</v>
      </c>
      <c r="AR35" s="35">
        <v>1243958.6663862413</v>
      </c>
      <c r="AS35" s="79">
        <v>2334.0645249138329</v>
      </c>
      <c r="AT35" s="42"/>
      <c r="AU35" s="123">
        <v>1876.3200000000002</v>
      </c>
      <c r="AV35" s="35">
        <v>1256398.2530501038</v>
      </c>
      <c r="AW35" s="79">
        <v>2357.405170162971</v>
      </c>
      <c r="AX35" s="14"/>
      <c r="AY35" s="123">
        <v>1876.3200000000002</v>
      </c>
      <c r="AZ35" s="35">
        <v>1268962.2355806048</v>
      </c>
      <c r="BA35" s="79">
        <v>2380.9792218646007</v>
      </c>
      <c r="BB35" s="14"/>
      <c r="BC35" s="123">
        <v>1876.3200000000002</v>
      </c>
      <c r="BD35" s="35">
        <v>1281651.8579364107</v>
      </c>
      <c r="BE35" s="79">
        <v>2404.7890140832465</v>
      </c>
      <c r="BF35" s="50"/>
      <c r="BG35" s="123">
        <v>1876.3200000000002</v>
      </c>
      <c r="BH35" s="35">
        <v>1294468.3765157748</v>
      </c>
      <c r="BI35" s="79">
        <v>2428.8369042240788</v>
      </c>
      <c r="BJ35" s="50"/>
      <c r="BK35" s="123">
        <v>1876.3200000000002</v>
      </c>
      <c r="BL35" s="35">
        <v>1307413.0602809326</v>
      </c>
      <c r="BM35" s="79">
        <v>2453.1252732663197</v>
      </c>
      <c r="BN35" s="42"/>
      <c r="BO35" s="123">
        <v>1876.3200000000002</v>
      </c>
      <c r="BP35" s="35">
        <v>1320487.1908837419</v>
      </c>
      <c r="BQ35" s="79">
        <v>2477.6565259989829</v>
      </c>
      <c r="BR35" s="14"/>
      <c r="BS35" s="123">
        <v>1876.3200000000002</v>
      </c>
      <c r="BT35" s="35">
        <v>1333692.0627925794</v>
      </c>
      <c r="BU35" s="79">
        <v>2502.4330912589726</v>
      </c>
      <c r="BV35" s="14"/>
      <c r="BW35" s="123">
        <v>1876.3200000000002</v>
      </c>
      <c r="BX35" s="35">
        <v>1347028.9834205052</v>
      </c>
      <c r="BY35" s="79">
        <v>2527.4574221715625</v>
      </c>
      <c r="BZ35" s="50"/>
      <c r="CA35" s="123">
        <v>1876.3200000000002</v>
      </c>
      <c r="CB35" s="35">
        <v>1360499.2732547102</v>
      </c>
      <c r="CC35" s="79">
        <v>2552.7319963932782</v>
      </c>
      <c r="CD35" s="50"/>
      <c r="CE35" s="123">
        <v>1876.3200000000002</v>
      </c>
      <c r="CF35" s="35">
        <v>1374104.2659872575</v>
      </c>
      <c r="CG35" s="79">
        <v>2578.259316357211</v>
      </c>
      <c r="CH35" s="42"/>
      <c r="CI35" s="123">
        <v>1876.3200000000002</v>
      </c>
      <c r="CJ35" s="35">
        <v>1387845.3086471302</v>
      </c>
      <c r="CK35" s="79">
        <v>2604.0419095207835</v>
      </c>
      <c r="CL35" s="14"/>
      <c r="CM35" s="123">
        <v>1876.3200000000002</v>
      </c>
      <c r="CN35" s="35">
        <v>1401723.7617336016</v>
      </c>
      <c r="CO35" s="79">
        <v>2630.0823286159916</v>
      </c>
      <c r="CP35" s="14"/>
      <c r="CQ35" s="123">
        <v>1876.3200000000002</v>
      </c>
      <c r="CR35" s="35">
        <v>1415740.9993509375</v>
      </c>
      <c r="CS35" s="79">
        <v>2656.3831519021514</v>
      </c>
      <c r="CT35" s="50"/>
      <c r="CU35" s="123">
        <v>1876.3200000000002</v>
      </c>
      <c r="CV35" s="35">
        <v>1429898.4093444468</v>
      </c>
      <c r="CW35" s="79">
        <v>2682.9469834211727</v>
      </c>
      <c r="CX35" s="50"/>
      <c r="CY35" s="123">
        <v>1876.3200000000002</v>
      </c>
      <c r="CZ35" s="35">
        <v>1444197.3934378913</v>
      </c>
      <c r="DA35" s="79">
        <v>2709.7764532553842</v>
      </c>
      <c r="DB35" s="42"/>
      <c r="DC35" s="123">
        <v>1876.3200000000002</v>
      </c>
      <c r="DD35" s="35">
        <v>1458639.3673722702</v>
      </c>
      <c r="DE35" s="79">
        <v>2736.8742177879381</v>
      </c>
      <c r="DF35" s="14"/>
      <c r="DG35" s="123">
        <v>1876.3200000000002</v>
      </c>
      <c r="DH35" s="35">
        <v>1473225.7610459928</v>
      </c>
      <c r="DI35" s="79">
        <v>2764.2429599658176</v>
      </c>
      <c r="DJ35" s="14"/>
      <c r="DK35" s="123">
        <v>1876.3200000000002</v>
      </c>
      <c r="DL35" s="35">
        <v>1487958.0186564529</v>
      </c>
      <c r="DM35" s="79">
        <v>2791.8853895654761</v>
      </c>
      <c r="DN35" s="50"/>
      <c r="DO35" s="123">
        <v>1876.3200000000002</v>
      </c>
      <c r="DP35" s="35">
        <v>1502837.5988430174</v>
      </c>
      <c r="DQ35" s="79">
        <v>2819.8042434611307</v>
      </c>
      <c r="DR35" s="50"/>
      <c r="DS35" s="123">
        <v>1876.3200000000002</v>
      </c>
      <c r="DT35" s="35">
        <v>1517865.9748314475</v>
      </c>
      <c r="DU35" s="79">
        <v>2848.0022858957418</v>
      </c>
      <c r="DV35" s="26"/>
    </row>
    <row r="36" spans="1:128" x14ac:dyDescent="0.35">
      <c r="A36" s="58" t="s">
        <v>57</v>
      </c>
      <c r="B36" s="55" t="s">
        <v>39</v>
      </c>
      <c r="C36" s="316">
        <v>0</v>
      </c>
      <c r="D36" s="35">
        <v>253585.36931023892</v>
      </c>
      <c r="E36" s="79">
        <v>0</v>
      </c>
      <c r="F36" s="42"/>
      <c r="G36" s="128">
        <v>30.744000000000007</v>
      </c>
      <c r="H36" s="35">
        <v>256121.22300334132</v>
      </c>
      <c r="I36" s="79">
        <v>7.8741908800147273</v>
      </c>
      <c r="J36" s="125"/>
      <c r="K36" s="128">
        <v>61.488000000000014</v>
      </c>
      <c r="L36" s="35">
        <v>258682.43523337474</v>
      </c>
      <c r="M36" s="79">
        <v>15.905865577629749</v>
      </c>
      <c r="N36" s="125"/>
      <c r="O36" s="128">
        <v>92.232000000000028</v>
      </c>
      <c r="P36" s="35">
        <v>261269.2595857085</v>
      </c>
      <c r="Q36" s="79">
        <v>24.097386350109073</v>
      </c>
      <c r="R36" s="125"/>
      <c r="S36" s="128">
        <v>122.97600000000003</v>
      </c>
      <c r="T36" s="35">
        <v>263881.95218156558</v>
      </c>
      <c r="U36" s="79">
        <v>32.451146951480219</v>
      </c>
      <c r="V36" s="50"/>
      <c r="W36" s="123">
        <v>153.72000000000003</v>
      </c>
      <c r="X36" s="35">
        <v>266520.77170338121</v>
      </c>
      <c r="Y36" s="79">
        <v>40.969573026243772</v>
      </c>
      <c r="Z36" s="42"/>
      <c r="AA36" s="128">
        <v>153.72000000000003</v>
      </c>
      <c r="AB36" s="35">
        <v>269185.97942041501</v>
      </c>
      <c r="AC36" s="79">
        <v>41.379268756506207</v>
      </c>
      <c r="AD36" s="125"/>
      <c r="AE36" s="123">
        <v>153.72000000000003</v>
      </c>
      <c r="AF36" s="35">
        <v>271877.83921461919</v>
      </c>
      <c r="AG36" s="79">
        <v>41.79306144407127</v>
      </c>
      <c r="AH36" s="125"/>
      <c r="AI36" s="123">
        <v>153.72000000000003</v>
      </c>
      <c r="AJ36" s="35">
        <v>274596.61760676536</v>
      </c>
      <c r="AK36" s="79">
        <v>42.210992058511977</v>
      </c>
      <c r="AL36" s="125"/>
      <c r="AM36" s="123">
        <v>153.72000000000003</v>
      </c>
      <c r="AN36" s="35">
        <v>277342.58378283301</v>
      </c>
      <c r="AO36" s="79">
        <v>42.633101979097098</v>
      </c>
      <c r="AP36" s="50"/>
      <c r="AQ36" s="123">
        <v>153.72000000000003</v>
      </c>
      <c r="AR36" s="35">
        <v>280116.00962066132</v>
      </c>
      <c r="AS36" s="79">
        <v>43.05943299888807</v>
      </c>
      <c r="AT36" s="42"/>
      <c r="AU36" s="123">
        <v>153.72000000000003</v>
      </c>
      <c r="AV36" s="35">
        <v>282917.16971686797</v>
      </c>
      <c r="AW36" s="79">
        <v>43.490027328876948</v>
      </c>
      <c r="AX36" s="125"/>
      <c r="AY36" s="123">
        <v>153.72000000000003</v>
      </c>
      <c r="AZ36" s="35">
        <v>285746.34141403664</v>
      </c>
      <c r="BA36" s="79">
        <v>43.924927602165724</v>
      </c>
      <c r="BB36" s="125"/>
      <c r="BC36" s="123">
        <v>153.72000000000003</v>
      </c>
      <c r="BD36" s="35">
        <v>288603.80482817703</v>
      </c>
      <c r="BE36" s="79">
        <v>44.364176878187379</v>
      </c>
      <c r="BF36" s="125"/>
      <c r="BG36" s="123">
        <v>153.72000000000003</v>
      </c>
      <c r="BH36" s="35">
        <v>291489.84287645883</v>
      </c>
      <c r="BI36" s="79">
        <v>44.80781864696926</v>
      </c>
      <c r="BJ36" s="50"/>
      <c r="BK36" s="123">
        <v>153.72000000000003</v>
      </c>
      <c r="BL36" s="35">
        <v>294404.74130522343</v>
      </c>
      <c r="BM36" s="79">
        <v>45.255896833438953</v>
      </c>
      <c r="BN36" s="42"/>
      <c r="BO36" s="123">
        <v>153.72000000000003</v>
      </c>
      <c r="BP36" s="35">
        <v>297348.78871827567</v>
      </c>
      <c r="BQ36" s="79">
        <v>45.708455801773347</v>
      </c>
      <c r="BR36" s="125"/>
      <c r="BS36" s="123">
        <v>153.72000000000003</v>
      </c>
      <c r="BT36" s="35">
        <v>300322.27660545841</v>
      </c>
      <c r="BU36" s="79">
        <v>46.165540359791081</v>
      </c>
      <c r="BV36" s="125"/>
      <c r="BW36" s="123">
        <v>153.72000000000003</v>
      </c>
      <c r="BX36" s="35">
        <v>303325.49937151297</v>
      </c>
      <c r="BY36" s="79">
        <v>46.627195763388983</v>
      </c>
      <c r="BZ36" s="125"/>
      <c r="CA36" s="123">
        <v>153.72000000000003</v>
      </c>
      <c r="CB36" s="35">
        <v>306358.75436522812</v>
      </c>
      <c r="CC36" s="79">
        <v>47.093467721022876</v>
      </c>
      <c r="CD36" s="50"/>
      <c r="CE36" s="123">
        <v>153.72000000000003</v>
      </c>
      <c r="CF36" s="35">
        <v>309422.34190888039</v>
      </c>
      <c r="CG36" s="79">
        <v>47.564402398233099</v>
      </c>
      <c r="CH36" s="42"/>
      <c r="CI36" s="123">
        <v>153.72000000000003</v>
      </c>
      <c r="CJ36" s="35">
        <v>312516.56532796921</v>
      </c>
      <c r="CK36" s="79">
        <v>48.040046422215433</v>
      </c>
      <c r="CL36" s="125"/>
      <c r="CM36" s="123">
        <v>153.72000000000003</v>
      </c>
      <c r="CN36" s="35">
        <v>315641.7309812489</v>
      </c>
      <c r="CO36" s="79">
        <v>48.52044688643759</v>
      </c>
      <c r="CP36" s="125"/>
      <c r="CQ36" s="123">
        <v>153.72000000000003</v>
      </c>
      <c r="CR36" s="35">
        <v>318798.1482910614</v>
      </c>
      <c r="CS36" s="79">
        <v>49.005651355301971</v>
      </c>
      <c r="CT36" s="125"/>
      <c r="CU36" s="123">
        <v>153.72000000000003</v>
      </c>
      <c r="CV36" s="35">
        <v>321986.12977397203</v>
      </c>
      <c r="CW36" s="79">
        <v>49.495707868854993</v>
      </c>
      <c r="CX36" s="50"/>
      <c r="CY36" s="123">
        <v>153.72000000000003</v>
      </c>
      <c r="CZ36" s="35">
        <v>325205.99107171176</v>
      </c>
      <c r="DA36" s="79">
        <v>49.990664947543536</v>
      </c>
      <c r="DB36" s="42"/>
      <c r="DC36" s="123">
        <v>153.72000000000003</v>
      </c>
      <c r="DD36" s="35">
        <v>328458.05098242889</v>
      </c>
      <c r="DE36" s="79">
        <v>50.490571597018977</v>
      </c>
      <c r="DF36" s="125"/>
      <c r="DG36" s="123">
        <v>153.72000000000003</v>
      </c>
      <c r="DH36" s="35">
        <v>331742.63149225316</v>
      </c>
      <c r="DI36" s="79">
        <v>50.995477312989166</v>
      </c>
      <c r="DJ36" s="125"/>
      <c r="DK36" s="123">
        <v>153.72000000000003</v>
      </c>
      <c r="DL36" s="35">
        <v>335060.05780717568</v>
      </c>
      <c r="DM36" s="79">
        <v>51.505432086119058</v>
      </c>
      <c r="DN36" s="125"/>
      <c r="DO36" s="123">
        <v>153.72000000000003</v>
      </c>
      <c r="DP36" s="35">
        <v>338410.65838524746</v>
      </c>
      <c r="DQ36" s="79">
        <v>52.020486406980247</v>
      </c>
      <c r="DR36" s="50"/>
      <c r="DS36" s="123">
        <v>153.72000000000003</v>
      </c>
      <c r="DT36" s="35">
        <v>341794.76496909995</v>
      </c>
      <c r="DU36" s="79">
        <v>52.540691271050051</v>
      </c>
      <c r="DV36" s="26"/>
    </row>
    <row r="37" spans="1:128" x14ac:dyDescent="0.35">
      <c r="A37" s="58" t="s">
        <v>58</v>
      </c>
      <c r="B37" s="55" t="s">
        <v>41</v>
      </c>
      <c r="C37" s="333">
        <v>2.3076000000000003</v>
      </c>
      <c r="D37" s="35">
        <v>1126139.5528567452</v>
      </c>
      <c r="E37" s="79">
        <v>2.5986796321722254</v>
      </c>
      <c r="F37" s="42"/>
      <c r="G37" s="124">
        <v>2.3076000000000003</v>
      </c>
      <c r="H37" s="35">
        <v>1137400.9483853127</v>
      </c>
      <c r="I37" s="79">
        <v>2.6246664284939478</v>
      </c>
      <c r="J37" s="125"/>
      <c r="K37" s="124">
        <v>2.3076000000000003</v>
      </c>
      <c r="L37" s="35">
        <v>1148774.9578691658</v>
      </c>
      <c r="M37" s="79">
        <v>2.6509130927788878</v>
      </c>
      <c r="N37" s="125"/>
      <c r="O37" s="124">
        <v>2.3076000000000003</v>
      </c>
      <c r="P37" s="35">
        <v>1160262.7074478574</v>
      </c>
      <c r="Q37" s="79">
        <v>2.6774222237066763</v>
      </c>
      <c r="R37" s="125"/>
      <c r="S37" s="124">
        <v>2.3076000000000003</v>
      </c>
      <c r="T37" s="35">
        <v>1171865.334522336</v>
      </c>
      <c r="U37" s="79">
        <v>2.7041964459437429</v>
      </c>
      <c r="V37" s="50"/>
      <c r="W37" s="124">
        <v>2.3076000000000003</v>
      </c>
      <c r="X37" s="35">
        <v>1183583.9878675593</v>
      </c>
      <c r="Y37" s="79">
        <v>2.7312384104031806</v>
      </c>
      <c r="Z37" s="42"/>
      <c r="AA37" s="124">
        <v>2.3076000000000003</v>
      </c>
      <c r="AB37" s="35">
        <v>1195419.8277462348</v>
      </c>
      <c r="AC37" s="79">
        <v>2.7585507945072121</v>
      </c>
      <c r="AD37" s="125"/>
      <c r="AE37" s="124">
        <v>2.3076000000000003</v>
      </c>
      <c r="AF37" s="35">
        <v>1207374.0260236971</v>
      </c>
      <c r="AG37" s="79">
        <v>2.7861363024522841</v>
      </c>
      <c r="AH37" s="125"/>
      <c r="AI37" s="124">
        <v>2.3076000000000003</v>
      </c>
      <c r="AJ37" s="35">
        <v>1219447.766283934</v>
      </c>
      <c r="AK37" s="79">
        <v>2.8139976654768066</v>
      </c>
      <c r="AL37" s="125"/>
      <c r="AM37" s="124">
        <v>2.3076000000000003</v>
      </c>
      <c r="AN37" s="35">
        <v>1231642.2439467735</v>
      </c>
      <c r="AO37" s="79">
        <v>2.8421376421315747</v>
      </c>
      <c r="AP37" s="50"/>
      <c r="AQ37" s="59">
        <v>2.3076000000000003</v>
      </c>
      <c r="AR37" s="35">
        <v>1243958.6663862413</v>
      </c>
      <c r="AS37" s="79">
        <v>2.8705590185528909</v>
      </c>
      <c r="AT37" s="42"/>
      <c r="AU37" s="124">
        <v>2.3076000000000003</v>
      </c>
      <c r="AV37" s="35">
        <v>1256398.2530501038</v>
      </c>
      <c r="AW37" s="79">
        <v>2.8992646087384202</v>
      </c>
      <c r="AX37" s="125"/>
      <c r="AY37" s="124">
        <v>2.3076000000000003</v>
      </c>
      <c r="AZ37" s="35">
        <v>1268962.2355806048</v>
      </c>
      <c r="BA37" s="79">
        <v>2.9282572548258039</v>
      </c>
      <c r="BB37" s="125"/>
      <c r="BC37" s="124">
        <v>2.3076000000000003</v>
      </c>
      <c r="BD37" s="35">
        <v>1281651.8579364107</v>
      </c>
      <c r="BE37" s="79">
        <v>2.9575398273740614</v>
      </c>
      <c r="BF37" s="125"/>
      <c r="BG37" s="124">
        <v>2.3076000000000003</v>
      </c>
      <c r="BH37" s="35">
        <v>1294468.3765157748</v>
      </c>
      <c r="BI37" s="79">
        <v>2.9871152256478024</v>
      </c>
      <c r="BJ37" s="50"/>
      <c r="BK37" s="59">
        <v>4.5999999999999996</v>
      </c>
      <c r="BL37" s="35">
        <v>1307413.0602809326</v>
      </c>
      <c r="BM37" s="79">
        <v>6.0141000772922899</v>
      </c>
      <c r="BN37" s="42"/>
      <c r="BO37" s="124">
        <v>4.5999999999999996</v>
      </c>
      <c r="BP37" s="35">
        <v>1320487.1908837419</v>
      </c>
      <c r="BQ37" s="79">
        <v>6.0742410780652127</v>
      </c>
      <c r="BR37" s="125"/>
      <c r="BS37" s="124">
        <v>4.5999999999999996</v>
      </c>
      <c r="BT37" s="35">
        <v>1333692.0627925794</v>
      </c>
      <c r="BU37" s="79">
        <v>6.1349834888458652</v>
      </c>
      <c r="BV37" s="125"/>
      <c r="BW37" s="124">
        <v>4.5999999999999996</v>
      </c>
      <c r="BX37" s="35">
        <v>1347028.9834205052</v>
      </c>
      <c r="BY37" s="79">
        <v>6.1963333237343239</v>
      </c>
      <c r="BZ37" s="125"/>
      <c r="CA37" s="124">
        <v>4.5999999999999996</v>
      </c>
      <c r="CB37" s="35">
        <v>1360499.2732547102</v>
      </c>
      <c r="CC37" s="79">
        <v>6.2582966569716669</v>
      </c>
      <c r="CD37" s="50"/>
      <c r="CE37" s="59">
        <v>4.5999999999999996</v>
      </c>
      <c r="CF37" s="35">
        <v>1374104.2659872575</v>
      </c>
      <c r="CG37" s="79">
        <v>6.3208796235413844</v>
      </c>
      <c r="CH37" s="42"/>
      <c r="CI37" s="124">
        <v>4.5999999999999996</v>
      </c>
      <c r="CJ37" s="35">
        <v>1387845.3086471302</v>
      </c>
      <c r="CK37" s="79">
        <v>6.3840884197767984</v>
      </c>
      <c r="CL37" s="125"/>
      <c r="CM37" s="124">
        <v>4.5999999999999996</v>
      </c>
      <c r="CN37" s="35">
        <v>1401723.7617336016</v>
      </c>
      <c r="CO37" s="79">
        <v>6.4479293039745667</v>
      </c>
      <c r="CP37" s="125"/>
      <c r="CQ37" s="124">
        <v>4.5999999999999996</v>
      </c>
      <c r="CR37" s="35">
        <v>1415740.9993509375</v>
      </c>
      <c r="CS37" s="79">
        <v>6.5124085970143124</v>
      </c>
      <c r="CT37" s="125"/>
      <c r="CU37" s="124">
        <v>4.5999999999999996</v>
      </c>
      <c r="CV37" s="35">
        <v>1429898.4093444468</v>
      </c>
      <c r="CW37" s="79">
        <v>6.5775326829844545</v>
      </c>
      <c r="CX37" s="50"/>
      <c r="CY37" s="59">
        <v>4.5999999999999996</v>
      </c>
      <c r="CZ37" s="35">
        <v>1444197.3934378913</v>
      </c>
      <c r="DA37" s="79">
        <v>6.6433080098142998</v>
      </c>
      <c r="DB37" s="42"/>
      <c r="DC37" s="124">
        <v>4.5999999999999996</v>
      </c>
      <c r="DD37" s="35">
        <v>1458639.3673722702</v>
      </c>
      <c r="DE37" s="79">
        <v>6.7097410899124421</v>
      </c>
      <c r="DF37" s="125"/>
      <c r="DG37" s="124">
        <v>4.5999999999999996</v>
      </c>
      <c r="DH37" s="35">
        <v>1473225.7610459928</v>
      </c>
      <c r="DI37" s="79">
        <v>6.776838500811567</v>
      </c>
      <c r="DJ37" s="125"/>
      <c r="DK37" s="124">
        <v>4.5999999999999996</v>
      </c>
      <c r="DL37" s="35">
        <v>1487958.0186564529</v>
      </c>
      <c r="DM37" s="79">
        <v>6.8446068858196831</v>
      </c>
      <c r="DN37" s="125"/>
      <c r="DO37" s="124">
        <v>4.5999999999999996</v>
      </c>
      <c r="DP37" s="35">
        <v>1502837.5988430174</v>
      </c>
      <c r="DQ37" s="79">
        <v>6.9130529546778785</v>
      </c>
      <c r="DR37" s="50"/>
      <c r="DS37" s="93">
        <v>5.4</v>
      </c>
      <c r="DT37" s="35">
        <v>1517865.9748314475</v>
      </c>
      <c r="DU37" s="79">
        <v>8.1964762640898172</v>
      </c>
      <c r="DV37" s="26"/>
    </row>
    <row r="38" spans="1:128" ht="15.75" customHeight="1" x14ac:dyDescent="0.35">
      <c r="A38" s="58" t="s">
        <v>59</v>
      </c>
      <c r="B38" s="55" t="s">
        <v>42</v>
      </c>
      <c r="C38" s="333">
        <v>8.7119999999999993E-3</v>
      </c>
      <c r="D38" s="35">
        <v>1126139.5528567452</v>
      </c>
      <c r="E38" s="79">
        <v>9.810927784487963E-3</v>
      </c>
      <c r="F38" s="42"/>
      <c r="G38" s="124">
        <v>8.7119999999999993E-3</v>
      </c>
      <c r="H38" s="35">
        <v>1137400.9483853127</v>
      </c>
      <c r="I38" s="79">
        <v>9.9090370623328428E-3</v>
      </c>
      <c r="J38" s="125"/>
      <c r="K38" s="124">
        <v>8.7119999999999993E-3</v>
      </c>
      <c r="L38" s="35">
        <v>1148774.9578691658</v>
      </c>
      <c r="M38" s="79">
        <v>1.0008127432956171E-2</v>
      </c>
      <c r="N38" s="125"/>
      <c r="O38" s="124">
        <v>8.7119999999999993E-3</v>
      </c>
      <c r="P38" s="35">
        <v>1160262.7074478574</v>
      </c>
      <c r="Q38" s="79">
        <v>1.0108208707285732E-2</v>
      </c>
      <c r="R38" s="125"/>
      <c r="S38" s="124">
        <v>8.7119999999999993E-3</v>
      </c>
      <c r="T38" s="35">
        <v>1171865.334522336</v>
      </c>
      <c r="U38" s="79">
        <v>1.020929079435859E-2</v>
      </c>
      <c r="V38" s="50"/>
      <c r="W38" s="124">
        <v>8.7119999999999993E-3</v>
      </c>
      <c r="X38" s="35">
        <v>1183583.9878675593</v>
      </c>
      <c r="Y38" s="79">
        <v>1.0311383702302175E-2</v>
      </c>
      <c r="Z38" s="42"/>
      <c r="AA38" s="124">
        <v>8.7119999999999993E-3</v>
      </c>
      <c r="AB38" s="35">
        <v>1195419.8277462348</v>
      </c>
      <c r="AC38" s="79">
        <v>1.0414497539325197E-2</v>
      </c>
      <c r="AD38" s="125"/>
      <c r="AE38" s="124">
        <v>8.7119999999999993E-3</v>
      </c>
      <c r="AF38" s="35">
        <v>1207374.0260236971</v>
      </c>
      <c r="AG38" s="79">
        <v>1.0518642514718448E-2</v>
      </c>
      <c r="AH38" s="125"/>
      <c r="AI38" s="124">
        <v>8.7119999999999993E-3</v>
      </c>
      <c r="AJ38" s="35">
        <v>1219447.766283934</v>
      </c>
      <c r="AK38" s="79">
        <v>1.0623828939865633E-2</v>
      </c>
      <c r="AL38" s="125"/>
      <c r="AM38" s="124">
        <v>8.7119999999999993E-3</v>
      </c>
      <c r="AN38" s="35">
        <v>1231642.2439467735</v>
      </c>
      <c r="AO38" s="79">
        <v>1.0730067229264291E-2</v>
      </c>
      <c r="AP38" s="50"/>
      <c r="AQ38" s="59">
        <v>8.7119999999999993E-3</v>
      </c>
      <c r="AR38" s="35">
        <v>1243958.6663862413</v>
      </c>
      <c r="AS38" s="79">
        <v>1.0837367901556934E-2</v>
      </c>
      <c r="AT38" s="42"/>
      <c r="AU38" s="124">
        <v>8.7119999999999993E-3</v>
      </c>
      <c r="AV38" s="35">
        <v>1256398.2530501038</v>
      </c>
      <c r="AW38" s="79">
        <v>1.0945741580572503E-2</v>
      </c>
      <c r="AX38" s="125"/>
      <c r="AY38" s="124">
        <v>8.7119999999999993E-3</v>
      </c>
      <c r="AZ38" s="35">
        <v>1268962.2355806048</v>
      </c>
      <c r="BA38" s="79">
        <v>1.1055198996378227E-2</v>
      </c>
      <c r="BB38" s="125"/>
      <c r="BC38" s="124">
        <v>8.7119999999999993E-3</v>
      </c>
      <c r="BD38" s="35">
        <v>1281651.8579364107</v>
      </c>
      <c r="BE38" s="79">
        <v>1.1165750986342008E-2</v>
      </c>
      <c r="BF38" s="125"/>
      <c r="BG38" s="124">
        <v>8.7119999999999993E-3</v>
      </c>
      <c r="BH38" s="35">
        <v>1294468.3765157748</v>
      </c>
      <c r="BI38" s="79">
        <v>1.127740849620543E-2</v>
      </c>
      <c r="BJ38" s="50"/>
      <c r="BK38" s="59">
        <v>0.17</v>
      </c>
      <c r="BL38" s="35">
        <v>1307413.0602809326</v>
      </c>
      <c r="BM38" s="79">
        <v>0.22226022024775854</v>
      </c>
      <c r="BN38" s="126"/>
      <c r="BO38" s="124">
        <v>0.17</v>
      </c>
      <c r="BP38" s="35">
        <v>1320487.1908837419</v>
      </c>
      <c r="BQ38" s="79">
        <v>0.22448282245023615</v>
      </c>
      <c r="BR38" s="125"/>
      <c r="BS38" s="124">
        <v>0.17</v>
      </c>
      <c r="BT38" s="35">
        <v>1333692.0627925794</v>
      </c>
      <c r="BU38" s="79">
        <v>0.22672765067473852</v>
      </c>
      <c r="BV38" s="125"/>
      <c r="BW38" s="124">
        <v>0.17</v>
      </c>
      <c r="BX38" s="35">
        <v>1347028.9834205052</v>
      </c>
      <c r="BY38" s="79">
        <v>0.2289949271814859</v>
      </c>
      <c r="BZ38" s="125"/>
      <c r="CA38" s="124">
        <v>0.17</v>
      </c>
      <c r="CB38" s="35">
        <v>1360499.2732547102</v>
      </c>
      <c r="CC38" s="79">
        <v>0.23128487645330076</v>
      </c>
      <c r="CD38" s="127"/>
      <c r="CE38" s="59">
        <v>0.17</v>
      </c>
      <c r="CF38" s="35">
        <v>1374104.2659872575</v>
      </c>
      <c r="CG38" s="79">
        <v>0.23359772521783378</v>
      </c>
      <c r="CH38" s="42"/>
      <c r="CI38" s="124">
        <v>0.17</v>
      </c>
      <c r="CJ38" s="35">
        <v>1387845.3086471302</v>
      </c>
      <c r="CK38" s="79">
        <v>0.23593370247001216</v>
      </c>
      <c r="CL38" s="125"/>
      <c r="CM38" s="124">
        <v>0.17</v>
      </c>
      <c r="CN38" s="35">
        <v>1401723.7617336016</v>
      </c>
      <c r="CO38" s="79">
        <v>0.23829303949471228</v>
      </c>
      <c r="CP38" s="125"/>
      <c r="CQ38" s="124">
        <v>0.17</v>
      </c>
      <c r="CR38" s="35">
        <v>1415740.9993509375</v>
      </c>
      <c r="CS38" s="79">
        <v>0.24067596988965942</v>
      </c>
      <c r="CT38" s="125"/>
      <c r="CU38" s="124">
        <v>0.17</v>
      </c>
      <c r="CV38" s="35">
        <v>1429898.4093444468</v>
      </c>
      <c r="CW38" s="79">
        <v>0.24308272958855598</v>
      </c>
      <c r="CX38" s="50"/>
      <c r="CY38" s="59">
        <v>0.17</v>
      </c>
      <c r="CZ38" s="35">
        <v>1444197.3934378913</v>
      </c>
      <c r="DA38" s="79">
        <v>0.24551355688444151</v>
      </c>
      <c r="DB38" s="42"/>
      <c r="DC38" s="124">
        <v>0.17</v>
      </c>
      <c r="DD38" s="35">
        <v>1458639.3673722702</v>
      </c>
      <c r="DE38" s="79">
        <v>0.24796869245328595</v>
      </c>
      <c r="DF38" s="125"/>
      <c r="DG38" s="124">
        <v>0.17</v>
      </c>
      <c r="DH38" s="35">
        <v>1473225.7610459928</v>
      </c>
      <c r="DI38" s="79">
        <v>0.25044837937781883</v>
      </c>
      <c r="DJ38" s="125"/>
      <c r="DK38" s="124">
        <v>0.17</v>
      </c>
      <c r="DL38" s="35">
        <v>1487958.0186564529</v>
      </c>
      <c r="DM38" s="79">
        <v>0.25295286317159699</v>
      </c>
      <c r="DN38" s="125"/>
      <c r="DO38" s="124">
        <v>0.17</v>
      </c>
      <c r="DP38" s="35">
        <v>1502837.5988430174</v>
      </c>
      <c r="DQ38" s="79">
        <v>0.25548239180331295</v>
      </c>
      <c r="DR38" s="50"/>
      <c r="DS38" s="93">
        <v>0.17</v>
      </c>
      <c r="DT38" s="35">
        <v>1517865.9748314475</v>
      </c>
      <c r="DU38" s="79">
        <v>0.25803721572134608</v>
      </c>
      <c r="DV38" s="26"/>
    </row>
    <row r="39" spans="1:128" x14ac:dyDescent="0.35">
      <c r="A39" s="58" t="s">
        <v>60</v>
      </c>
      <c r="B39" s="55" t="s">
        <v>43</v>
      </c>
      <c r="C39" s="316">
        <v>180</v>
      </c>
      <c r="D39" s="35">
        <v>1126139.5528567452</v>
      </c>
      <c r="E39" s="79">
        <v>202.70511951421412</v>
      </c>
      <c r="F39" s="42"/>
      <c r="G39" s="128">
        <v>208.4</v>
      </c>
      <c r="H39" s="35">
        <v>1137400.9483853127</v>
      </c>
      <c r="I39" s="79">
        <v>237.03435764349916</v>
      </c>
      <c r="J39" s="125"/>
      <c r="K39" s="128">
        <v>236.8</v>
      </c>
      <c r="L39" s="35">
        <v>1148774.9578691658</v>
      </c>
      <c r="M39" s="79">
        <v>272.02991002341849</v>
      </c>
      <c r="N39" s="125"/>
      <c r="O39" s="128">
        <v>265.2</v>
      </c>
      <c r="P39" s="35">
        <v>1160262.7074478574</v>
      </c>
      <c r="Q39" s="79">
        <v>307.70167001517177</v>
      </c>
      <c r="R39" s="125"/>
      <c r="S39" s="128">
        <v>293.59999999999997</v>
      </c>
      <c r="T39" s="35">
        <v>1171865.334522336</v>
      </c>
      <c r="U39" s="79">
        <v>344.05966221575778</v>
      </c>
      <c r="V39" s="50"/>
      <c r="W39" s="59">
        <v>322</v>
      </c>
      <c r="X39" s="35">
        <v>1183583.9878675593</v>
      </c>
      <c r="Y39" s="79">
        <v>381.1140440933541</v>
      </c>
      <c r="Z39" s="42"/>
      <c r="AA39" s="128">
        <v>363.6</v>
      </c>
      <c r="AB39" s="35">
        <v>1195419.8277462348</v>
      </c>
      <c r="AC39" s="79">
        <v>434.65464936853101</v>
      </c>
      <c r="AD39" s="14"/>
      <c r="AE39" s="128">
        <v>405.20000000000005</v>
      </c>
      <c r="AF39" s="35">
        <v>1207374.0260236971</v>
      </c>
      <c r="AG39" s="79">
        <v>489.22795534480213</v>
      </c>
      <c r="AH39" s="14"/>
      <c r="AI39" s="128">
        <v>446.80000000000007</v>
      </c>
      <c r="AJ39" s="35">
        <v>1219447.766283934</v>
      </c>
      <c r="AK39" s="79">
        <v>544.84926197566176</v>
      </c>
      <c r="AL39" s="14"/>
      <c r="AM39" s="128">
        <v>488.40000000000009</v>
      </c>
      <c r="AN39" s="35">
        <v>1231642.2439467735</v>
      </c>
      <c r="AO39" s="79">
        <v>601.5340719436042</v>
      </c>
      <c r="AP39" s="50"/>
      <c r="AQ39" s="59">
        <v>530</v>
      </c>
      <c r="AR39" s="35">
        <v>1243958.6663862413</v>
      </c>
      <c r="AS39" s="79">
        <v>659.29809318470791</v>
      </c>
      <c r="AT39" s="42"/>
      <c r="AU39" s="128">
        <v>554.4</v>
      </c>
      <c r="AV39" s="35">
        <v>1256398.2530501038</v>
      </c>
      <c r="AW39" s="79">
        <v>696.54719149097753</v>
      </c>
      <c r="AX39" s="125"/>
      <c r="AY39" s="128">
        <v>578.79999999999995</v>
      </c>
      <c r="AZ39" s="35">
        <v>1268962.2355806048</v>
      </c>
      <c r="BA39" s="79">
        <v>734.47534195405399</v>
      </c>
      <c r="BB39" s="125"/>
      <c r="BC39" s="128">
        <v>603.19999999999993</v>
      </c>
      <c r="BD39" s="35">
        <v>1281651.8579364107</v>
      </c>
      <c r="BE39" s="79">
        <v>773.09240070724286</v>
      </c>
      <c r="BF39" s="125"/>
      <c r="BG39" s="128">
        <v>627.59999999999991</v>
      </c>
      <c r="BH39" s="35">
        <v>1294468.3765157748</v>
      </c>
      <c r="BI39" s="79">
        <v>812.40835310130012</v>
      </c>
      <c r="BJ39" s="50"/>
      <c r="BK39" s="59">
        <v>652</v>
      </c>
      <c r="BL39" s="35">
        <v>1307413.0602809326</v>
      </c>
      <c r="BM39" s="79">
        <v>852.43331530316811</v>
      </c>
      <c r="BN39" s="42"/>
      <c r="BO39" s="128">
        <v>673.6</v>
      </c>
      <c r="BP39" s="35">
        <v>1320487.1908837419</v>
      </c>
      <c r="BQ39" s="79">
        <v>889.48017177928864</v>
      </c>
      <c r="BR39" s="125"/>
      <c r="BS39" s="128">
        <v>695.2</v>
      </c>
      <c r="BT39" s="35">
        <v>1333692.0627925794</v>
      </c>
      <c r="BU39" s="79">
        <v>927.18272205340122</v>
      </c>
      <c r="BV39" s="125"/>
      <c r="BW39" s="128">
        <v>716.80000000000007</v>
      </c>
      <c r="BX39" s="35">
        <v>1347028.9834205052</v>
      </c>
      <c r="BY39" s="79">
        <v>965.5503753158182</v>
      </c>
      <c r="BZ39" s="125"/>
      <c r="CA39" s="128">
        <v>738.40000000000009</v>
      </c>
      <c r="CB39" s="35">
        <v>1360499.2732547102</v>
      </c>
      <c r="CC39" s="79">
        <v>1004.5926633712781</v>
      </c>
      <c r="CD39" s="50"/>
      <c r="CE39" s="59">
        <v>760</v>
      </c>
      <c r="CF39" s="35">
        <v>1374104.2659872575</v>
      </c>
      <c r="CG39" s="79">
        <v>1044.3192421503156</v>
      </c>
      <c r="CH39" s="42"/>
      <c r="CI39" s="128">
        <v>778</v>
      </c>
      <c r="CJ39" s="35">
        <v>1387845.3086471302</v>
      </c>
      <c r="CK39" s="79">
        <v>1079.7436501274672</v>
      </c>
      <c r="CL39" s="125"/>
      <c r="CM39" s="128">
        <v>796</v>
      </c>
      <c r="CN39" s="35">
        <v>1401723.7617336016</v>
      </c>
      <c r="CO39" s="79">
        <v>1115.7721143399467</v>
      </c>
      <c r="CP39" s="125"/>
      <c r="CQ39" s="128">
        <v>814</v>
      </c>
      <c r="CR39" s="35">
        <v>1415740.9993509375</v>
      </c>
      <c r="CS39" s="79">
        <v>1152.4131734716632</v>
      </c>
      <c r="CT39" s="125"/>
      <c r="CU39" s="128">
        <v>832</v>
      </c>
      <c r="CV39" s="35">
        <v>1429898.4093444468</v>
      </c>
      <c r="CW39" s="79">
        <v>1189.6754765745798</v>
      </c>
      <c r="CX39" s="50"/>
      <c r="CY39" s="59">
        <v>850</v>
      </c>
      <c r="CZ39" s="35">
        <v>1444197.3934378913</v>
      </c>
      <c r="DA39" s="79">
        <v>1227.5677844222075</v>
      </c>
      <c r="DB39" s="42"/>
      <c r="DC39" s="128">
        <v>854.4</v>
      </c>
      <c r="DD39" s="35">
        <v>1458639.3673722702</v>
      </c>
      <c r="DE39" s="79">
        <v>1246.2614754828678</v>
      </c>
      <c r="DF39" s="125"/>
      <c r="DG39" s="128">
        <v>858.8</v>
      </c>
      <c r="DH39" s="35">
        <v>1473225.7610459928</v>
      </c>
      <c r="DI39" s="79">
        <v>1265.2062835862985</v>
      </c>
      <c r="DJ39" s="125"/>
      <c r="DK39" s="128">
        <v>863.19999999999993</v>
      </c>
      <c r="DL39" s="35">
        <v>1487958.0186564529</v>
      </c>
      <c r="DM39" s="79">
        <v>1284.40536170425</v>
      </c>
      <c r="DN39" s="125"/>
      <c r="DO39" s="128">
        <v>867.59999999999991</v>
      </c>
      <c r="DP39" s="35">
        <v>1502837.5988430174</v>
      </c>
      <c r="DQ39" s="79">
        <v>1303.8619007562017</v>
      </c>
      <c r="DR39" s="50"/>
      <c r="DS39" s="59">
        <v>872</v>
      </c>
      <c r="DT39" s="35">
        <v>1517865.9748314475</v>
      </c>
      <c r="DU39" s="79">
        <v>1323.5791300530223</v>
      </c>
      <c r="DV39" s="26"/>
    </row>
    <row r="40" spans="1:128" x14ac:dyDescent="0.35">
      <c r="A40" s="58" t="s">
        <v>61</v>
      </c>
      <c r="B40" s="55" t="s">
        <v>47</v>
      </c>
      <c r="C40" s="333">
        <v>25.091999999999999</v>
      </c>
      <c r="D40" s="35">
        <v>1126139.5528567452</v>
      </c>
      <c r="E40" s="79">
        <v>28.257093660281448</v>
      </c>
      <c r="F40" s="42"/>
      <c r="G40" s="124">
        <v>25.091999999999999</v>
      </c>
      <c r="H40" s="35">
        <v>1137400.9483853127</v>
      </c>
      <c r="I40" s="79">
        <v>28.539664596884265</v>
      </c>
      <c r="J40" s="125"/>
      <c r="K40" s="124">
        <v>25.091999999999999</v>
      </c>
      <c r="L40" s="35">
        <v>1148774.9578691658</v>
      </c>
      <c r="M40" s="79">
        <v>28.82506124285311</v>
      </c>
      <c r="N40" s="125"/>
      <c r="O40" s="124">
        <v>25.091999999999999</v>
      </c>
      <c r="P40" s="35">
        <v>1160262.7074478574</v>
      </c>
      <c r="Q40" s="79">
        <v>29.113311855281637</v>
      </c>
      <c r="R40" s="125"/>
      <c r="S40" s="124">
        <v>25.091999999999999</v>
      </c>
      <c r="T40" s="35">
        <v>1171865.334522336</v>
      </c>
      <c r="U40" s="79">
        <v>29.404444973834455</v>
      </c>
      <c r="V40" s="50"/>
      <c r="W40" s="59">
        <v>29</v>
      </c>
      <c r="X40" s="35">
        <v>1183583.9878675593</v>
      </c>
      <c r="Y40" s="79">
        <v>34.323935648159221</v>
      </c>
      <c r="Z40" s="42"/>
      <c r="AA40" s="124">
        <v>29</v>
      </c>
      <c r="AB40" s="35">
        <v>1195419.8277462348</v>
      </c>
      <c r="AC40" s="79">
        <v>34.667175004640811</v>
      </c>
      <c r="AD40" s="125"/>
      <c r="AE40" s="124">
        <v>29</v>
      </c>
      <c r="AF40" s="35">
        <v>1207374.0260236971</v>
      </c>
      <c r="AG40" s="79">
        <v>35.013846754687222</v>
      </c>
      <c r="AH40" s="125"/>
      <c r="AI40" s="124">
        <v>29</v>
      </c>
      <c r="AJ40" s="35">
        <v>1219447.766283934</v>
      </c>
      <c r="AK40" s="79">
        <v>35.363985222234085</v>
      </c>
      <c r="AL40" s="125"/>
      <c r="AM40" s="124">
        <v>29</v>
      </c>
      <c r="AN40" s="35">
        <v>1231642.2439467735</v>
      </c>
      <c r="AO40" s="79">
        <v>35.717625074456429</v>
      </c>
      <c r="AP40" s="50"/>
      <c r="AQ40" s="59">
        <v>29</v>
      </c>
      <c r="AR40" s="35">
        <v>1243958.6663862413</v>
      </c>
      <c r="AS40" s="79">
        <v>36.074801325200994</v>
      </c>
      <c r="AT40" s="42"/>
      <c r="AU40" s="124">
        <v>29</v>
      </c>
      <c r="AV40" s="35">
        <v>1256398.2530501038</v>
      </c>
      <c r="AW40" s="79">
        <v>36.435549338453008</v>
      </c>
      <c r="AX40" s="125"/>
      <c r="AY40" s="124">
        <v>29</v>
      </c>
      <c r="AZ40" s="35">
        <v>1268962.2355806048</v>
      </c>
      <c r="BA40" s="79">
        <v>36.799904831837537</v>
      </c>
      <c r="BB40" s="125"/>
      <c r="BC40" s="124">
        <v>29</v>
      </c>
      <c r="BD40" s="35">
        <v>1281651.8579364107</v>
      </c>
      <c r="BE40" s="79">
        <v>37.167903880155912</v>
      </c>
      <c r="BF40" s="125"/>
      <c r="BG40" s="124">
        <v>29</v>
      </c>
      <c r="BH40" s="35">
        <v>1294468.3765157748</v>
      </c>
      <c r="BI40" s="79">
        <v>37.539582918957464</v>
      </c>
      <c r="BJ40" s="50"/>
      <c r="BK40" s="59">
        <v>29</v>
      </c>
      <c r="BL40" s="35">
        <v>1307413.0602809326</v>
      </c>
      <c r="BM40" s="79">
        <v>37.91497874814705</v>
      </c>
      <c r="BN40" s="42"/>
      <c r="BO40" s="124">
        <v>29</v>
      </c>
      <c r="BP40" s="35">
        <v>1320487.1908837419</v>
      </c>
      <c r="BQ40" s="79">
        <v>38.294128535628523</v>
      </c>
      <c r="BR40" s="125"/>
      <c r="BS40" s="124">
        <v>29</v>
      </c>
      <c r="BT40" s="35">
        <v>1333692.0627925794</v>
      </c>
      <c r="BU40" s="79">
        <v>38.677069820984805</v>
      </c>
      <c r="BV40" s="125"/>
      <c r="BW40" s="124">
        <v>29</v>
      </c>
      <c r="BX40" s="35">
        <v>1347028.9834205052</v>
      </c>
      <c r="BY40" s="79">
        <v>39.063840519194649</v>
      </c>
      <c r="BZ40" s="125"/>
      <c r="CA40" s="124">
        <v>29</v>
      </c>
      <c r="CB40" s="35">
        <v>1360499.2732547102</v>
      </c>
      <c r="CC40" s="79">
        <v>39.454478924386599</v>
      </c>
      <c r="CD40" s="50"/>
      <c r="CE40" s="59">
        <v>29</v>
      </c>
      <c r="CF40" s="35">
        <v>1374104.2659872575</v>
      </c>
      <c r="CG40" s="79">
        <v>39.849023713630466</v>
      </c>
      <c r="CH40" s="42"/>
      <c r="CI40" s="124">
        <v>29</v>
      </c>
      <c r="CJ40" s="35">
        <v>1387845.3086471302</v>
      </c>
      <c r="CK40" s="79">
        <v>40.247513950766773</v>
      </c>
      <c r="CL40" s="125"/>
      <c r="CM40" s="124">
        <v>29</v>
      </c>
      <c r="CN40" s="35">
        <v>1401723.7617336016</v>
      </c>
      <c r="CO40" s="79">
        <v>40.649989090274445</v>
      </c>
      <c r="CP40" s="125"/>
      <c r="CQ40" s="124">
        <v>29</v>
      </c>
      <c r="CR40" s="35">
        <v>1415740.9993509375</v>
      </c>
      <c r="CS40" s="79">
        <v>41.056488981177189</v>
      </c>
      <c r="CT40" s="125"/>
      <c r="CU40" s="124">
        <v>29</v>
      </c>
      <c r="CV40" s="35">
        <v>1429898.4093444468</v>
      </c>
      <c r="CW40" s="79">
        <v>41.467053870988956</v>
      </c>
      <c r="CX40" s="50"/>
      <c r="CY40" s="59">
        <v>29</v>
      </c>
      <c r="CZ40" s="35">
        <v>1444197.3934378913</v>
      </c>
      <c r="DA40" s="79">
        <v>41.881724409698847</v>
      </c>
      <c r="DB40" s="42"/>
      <c r="DC40" s="124">
        <v>29</v>
      </c>
      <c r="DD40" s="35">
        <v>1458639.3673722702</v>
      </c>
      <c r="DE40" s="79">
        <v>42.30054165379584</v>
      </c>
      <c r="DF40" s="125"/>
      <c r="DG40" s="124">
        <v>29</v>
      </c>
      <c r="DH40" s="35">
        <v>1473225.7610459928</v>
      </c>
      <c r="DI40" s="79">
        <v>42.723547070333794</v>
      </c>
      <c r="DJ40" s="125"/>
      <c r="DK40" s="124">
        <v>29</v>
      </c>
      <c r="DL40" s="35">
        <v>1487958.0186564529</v>
      </c>
      <c r="DM40" s="79">
        <v>43.150782541037138</v>
      </c>
      <c r="DN40" s="125"/>
      <c r="DO40" s="124">
        <v>29</v>
      </c>
      <c r="DP40" s="35">
        <v>1502837.5988430174</v>
      </c>
      <c r="DQ40" s="79">
        <v>43.582290366447502</v>
      </c>
      <c r="DR40" s="50"/>
      <c r="DS40" s="59">
        <v>29</v>
      </c>
      <c r="DT40" s="35">
        <v>1517865.9748314475</v>
      </c>
      <c r="DU40" s="79">
        <v>44.018113270111975</v>
      </c>
      <c r="DV40" s="26"/>
    </row>
    <row r="41" spans="1:128" x14ac:dyDescent="0.35">
      <c r="A41" s="58" t="s">
        <v>63</v>
      </c>
      <c r="B41" s="55" t="s">
        <v>94</v>
      </c>
      <c r="C41" s="316">
        <v>15</v>
      </c>
      <c r="D41" s="35">
        <v>1126139.5528567452</v>
      </c>
      <c r="E41" s="79">
        <v>16.892093292851179</v>
      </c>
      <c r="F41" s="42"/>
      <c r="G41" s="128">
        <v>15</v>
      </c>
      <c r="H41" s="35">
        <v>1137400.9483853127</v>
      </c>
      <c r="I41" s="79">
        <v>17.06101422577969</v>
      </c>
      <c r="J41" s="125"/>
      <c r="K41" s="128">
        <v>15</v>
      </c>
      <c r="L41" s="35">
        <v>1148774.9578691658</v>
      </c>
      <c r="M41" s="79">
        <v>17.231624368037487</v>
      </c>
      <c r="N41" s="125"/>
      <c r="O41" s="128">
        <v>15</v>
      </c>
      <c r="P41" s="35">
        <v>1160262.7074478574</v>
      </c>
      <c r="Q41" s="79">
        <v>17.403940611717861</v>
      </c>
      <c r="R41" s="125"/>
      <c r="S41" s="128">
        <v>15</v>
      </c>
      <c r="T41" s="35">
        <v>1171865.334522336</v>
      </c>
      <c r="U41" s="79">
        <v>17.577980017835038</v>
      </c>
      <c r="V41" s="50"/>
      <c r="W41" s="59">
        <v>15</v>
      </c>
      <c r="X41" s="35">
        <v>1183583.9878675593</v>
      </c>
      <c r="Y41" s="79">
        <v>17.753759818013389</v>
      </c>
      <c r="Z41" s="42"/>
      <c r="AA41" s="128">
        <v>16</v>
      </c>
      <c r="AB41" s="35">
        <v>1195419.8277462348</v>
      </c>
      <c r="AC41" s="79">
        <v>19.126717243939758</v>
      </c>
      <c r="AD41" s="125"/>
      <c r="AE41" s="128">
        <v>17</v>
      </c>
      <c r="AF41" s="35">
        <v>1207374.0260236971</v>
      </c>
      <c r="AG41" s="79">
        <v>20.525358442402851</v>
      </c>
      <c r="AH41" s="125"/>
      <c r="AI41" s="128">
        <v>18</v>
      </c>
      <c r="AJ41" s="35">
        <v>1219447.766283934</v>
      </c>
      <c r="AK41" s="79">
        <v>21.95005979311081</v>
      </c>
      <c r="AL41" s="125"/>
      <c r="AM41" s="128">
        <v>19</v>
      </c>
      <c r="AN41" s="35">
        <v>1231642.2439467735</v>
      </c>
      <c r="AO41" s="79">
        <v>23.401202634988696</v>
      </c>
      <c r="AP41" s="50"/>
      <c r="AQ41" s="59">
        <v>20</v>
      </c>
      <c r="AR41" s="35">
        <v>1243958.6663862413</v>
      </c>
      <c r="AS41" s="79">
        <v>24.879173327724825</v>
      </c>
      <c r="AT41" s="42"/>
      <c r="AU41" s="128">
        <v>21</v>
      </c>
      <c r="AV41" s="35">
        <v>1256398.2530501038</v>
      </c>
      <c r="AW41" s="79">
        <v>26.38436331405218</v>
      </c>
      <c r="AX41" s="125"/>
      <c r="AY41" s="128">
        <v>22</v>
      </c>
      <c r="AZ41" s="35">
        <v>1268962.2355806048</v>
      </c>
      <c r="BA41" s="79">
        <v>27.917169182773304</v>
      </c>
      <c r="BB41" s="125"/>
      <c r="BC41" s="128">
        <v>23</v>
      </c>
      <c r="BD41" s="35">
        <v>1281651.8579364107</v>
      </c>
      <c r="BE41" s="79">
        <v>29.477992732537444</v>
      </c>
      <c r="BF41" s="125"/>
      <c r="BG41" s="128">
        <v>24</v>
      </c>
      <c r="BH41" s="35">
        <v>1294468.3765157748</v>
      </c>
      <c r="BI41" s="79">
        <v>31.067241036378594</v>
      </c>
      <c r="BJ41" s="50"/>
      <c r="BK41" s="59">
        <v>25</v>
      </c>
      <c r="BL41" s="35">
        <v>1307413.0602809326</v>
      </c>
      <c r="BM41" s="79">
        <v>32.685326507023319</v>
      </c>
      <c r="BN41" s="42"/>
      <c r="BO41" s="128">
        <v>25</v>
      </c>
      <c r="BP41" s="35">
        <v>1320487.1908837419</v>
      </c>
      <c r="BQ41" s="79">
        <v>33.012179772093546</v>
      </c>
      <c r="BR41" s="125"/>
      <c r="BS41" s="128">
        <v>25</v>
      </c>
      <c r="BT41" s="35">
        <v>1333692.0627925794</v>
      </c>
      <c r="BU41" s="79">
        <v>33.342301569814488</v>
      </c>
      <c r="BV41" s="125"/>
      <c r="BW41" s="128">
        <v>25</v>
      </c>
      <c r="BX41" s="35">
        <v>1347028.9834205052</v>
      </c>
      <c r="BY41" s="79">
        <v>33.675724585512633</v>
      </c>
      <c r="BZ41" s="125"/>
      <c r="CA41" s="128">
        <v>25</v>
      </c>
      <c r="CB41" s="35">
        <v>1360499.2732547102</v>
      </c>
      <c r="CC41" s="79">
        <v>34.012481831367751</v>
      </c>
      <c r="CD41" s="50"/>
      <c r="CE41" s="59">
        <v>25</v>
      </c>
      <c r="CF41" s="35">
        <v>1374104.2659872575</v>
      </c>
      <c r="CG41" s="79">
        <v>34.352606649681434</v>
      </c>
      <c r="CH41" s="42"/>
      <c r="CI41" s="128">
        <v>25</v>
      </c>
      <c r="CJ41" s="35">
        <v>1387845.3086471302</v>
      </c>
      <c r="CK41" s="79">
        <v>34.696132716178255</v>
      </c>
      <c r="CL41" s="125"/>
      <c r="CM41" s="128">
        <v>25</v>
      </c>
      <c r="CN41" s="35">
        <v>1401723.7617336016</v>
      </c>
      <c r="CO41" s="79">
        <v>35.043094043340041</v>
      </c>
      <c r="CP41" s="125"/>
      <c r="CQ41" s="128">
        <v>25</v>
      </c>
      <c r="CR41" s="35">
        <v>1415740.9993509375</v>
      </c>
      <c r="CS41" s="79">
        <v>35.393524983773439</v>
      </c>
      <c r="CT41" s="125"/>
      <c r="CU41" s="128">
        <v>25</v>
      </c>
      <c r="CV41" s="35">
        <v>1429898.4093444468</v>
      </c>
      <c r="CW41" s="79">
        <v>35.747460233611172</v>
      </c>
      <c r="CX41" s="50"/>
      <c r="CY41" s="59">
        <v>25</v>
      </c>
      <c r="CZ41" s="35">
        <v>1444197.3934378913</v>
      </c>
      <c r="DA41" s="79">
        <v>36.104934835947283</v>
      </c>
      <c r="DB41" s="42"/>
      <c r="DC41" s="128">
        <v>26</v>
      </c>
      <c r="DD41" s="35">
        <v>1458639.3673722702</v>
      </c>
      <c r="DE41" s="79">
        <v>37.924623551679019</v>
      </c>
      <c r="DF41" s="125"/>
      <c r="DG41" s="128">
        <v>27</v>
      </c>
      <c r="DH41" s="35">
        <v>1473225.7610459928</v>
      </c>
      <c r="DI41" s="79">
        <v>39.77709554824181</v>
      </c>
      <c r="DJ41" s="125"/>
      <c r="DK41" s="128">
        <v>28</v>
      </c>
      <c r="DL41" s="35">
        <v>1487958.0186564529</v>
      </c>
      <c r="DM41" s="79">
        <v>41.662824522380681</v>
      </c>
      <c r="DN41" s="125"/>
      <c r="DO41" s="128">
        <v>29</v>
      </c>
      <c r="DP41" s="35">
        <v>1502837.5988430174</v>
      </c>
      <c r="DQ41" s="79">
        <v>43.582290366447502</v>
      </c>
      <c r="DR41" s="50"/>
      <c r="DS41" s="59">
        <v>30</v>
      </c>
      <c r="DT41" s="35">
        <v>1517865.9748314475</v>
      </c>
      <c r="DU41" s="79">
        <v>45.535979244943427</v>
      </c>
      <c r="DV41" s="26"/>
    </row>
    <row r="42" spans="1:128" x14ac:dyDescent="0.35">
      <c r="A42" s="9" t="s">
        <v>93</v>
      </c>
      <c r="B42" s="10" t="s">
        <v>0</v>
      </c>
      <c r="C42" s="311">
        <v>175.396791411072</v>
      </c>
      <c r="D42" s="35">
        <v>261123.34184633999</v>
      </c>
      <c r="E42" s="79">
        <v>45.800196322384544</v>
      </c>
      <c r="F42" s="42"/>
      <c r="G42" s="93">
        <v>171.88885558285057</v>
      </c>
      <c r="H42" s="35">
        <v>263734.57526480337</v>
      </c>
      <c r="I42" s="79">
        <v>45.333034319896221</v>
      </c>
      <c r="J42" s="14"/>
      <c r="K42" s="93">
        <v>168.45107847119357</v>
      </c>
      <c r="L42" s="35">
        <v>266371.92101745139</v>
      </c>
      <c r="M42" s="79">
        <v>44.870637369833275</v>
      </c>
      <c r="N42" s="14"/>
      <c r="O42" s="93">
        <v>165.0820569017697</v>
      </c>
      <c r="P42" s="35">
        <v>269035.6402276259</v>
      </c>
      <c r="Q42" s="79">
        <v>44.412956868660977</v>
      </c>
      <c r="R42" s="14"/>
      <c r="S42" s="93">
        <v>161.78041576373431</v>
      </c>
      <c r="T42" s="35">
        <v>271725.99662990216</v>
      </c>
      <c r="U42" s="79">
        <v>43.959944708600638</v>
      </c>
      <c r="V42" s="50"/>
      <c r="W42" s="93">
        <v>155.30919913318493</v>
      </c>
      <c r="X42" s="35">
        <v>274443.25659620116</v>
      </c>
      <c r="Y42" s="79">
        <v>42.623562389459181</v>
      </c>
      <c r="Z42" s="42"/>
      <c r="AA42" s="93">
        <v>149.09683116785754</v>
      </c>
      <c r="AB42" s="35">
        <v>277187.68916216318</v>
      </c>
      <c r="AC42" s="79">
        <v>41.327806092819621</v>
      </c>
      <c r="AD42" s="14"/>
      <c r="AE42" s="93">
        <v>143.13295792114323</v>
      </c>
      <c r="AF42" s="35">
        <v>279959.5660537848</v>
      </c>
      <c r="AG42" s="79">
        <v>40.071440787597901</v>
      </c>
      <c r="AH42" s="14"/>
      <c r="AI42" s="93">
        <v>137.40763960429751</v>
      </c>
      <c r="AJ42" s="35">
        <v>282759.16171432263</v>
      </c>
      <c r="AK42" s="79">
        <v>38.853268987654921</v>
      </c>
      <c r="AL42" s="14"/>
      <c r="AM42" s="93">
        <v>131.91133402012562</v>
      </c>
      <c r="AN42" s="35">
        <v>285586.75333146588</v>
      </c>
      <c r="AO42" s="79">
        <v>37.672129610430218</v>
      </c>
      <c r="AP42" s="50"/>
      <c r="AQ42" s="93">
        <v>126.6348806593206</v>
      </c>
      <c r="AR42" s="35">
        <v>288442.62086478056</v>
      </c>
      <c r="AS42" s="79">
        <v>36.526896870273141</v>
      </c>
      <c r="AT42" s="42"/>
      <c r="AU42" s="93">
        <v>121.56948543294777</v>
      </c>
      <c r="AV42" s="35">
        <v>291327.04707342834</v>
      </c>
      <c r="AW42" s="79">
        <v>35.416479205416834</v>
      </c>
      <c r="AX42" s="14"/>
      <c r="AY42" s="93">
        <v>116.70670601562986</v>
      </c>
      <c r="AZ42" s="35">
        <v>294240.31754416262</v>
      </c>
      <c r="BA42" s="79">
        <v>34.33981823757216</v>
      </c>
      <c r="BB42" s="14"/>
      <c r="BC42" s="93">
        <v>112.03843777500467</v>
      </c>
      <c r="BD42" s="35">
        <v>297182.72071960423</v>
      </c>
      <c r="BE42" s="79">
        <v>33.29588776314997</v>
      </c>
      <c r="BF42" s="14"/>
      <c r="BG42" s="93">
        <v>107.55690026400448</v>
      </c>
      <c r="BH42" s="35">
        <v>300154.54792680027</v>
      </c>
      <c r="BI42" s="79">
        <v>32.283692775150207</v>
      </c>
      <c r="BJ42" s="50"/>
      <c r="BK42" s="93">
        <v>103.25462425344431</v>
      </c>
      <c r="BL42" s="35">
        <v>303156.09340606828</v>
      </c>
      <c r="BM42" s="79">
        <v>31.302268514785645</v>
      </c>
      <c r="BN42" s="42"/>
      <c r="BO42" s="93">
        <v>99.124439283306529</v>
      </c>
      <c r="BP42" s="35">
        <v>306187.65434012894</v>
      </c>
      <c r="BQ42" s="79">
        <v>30.350679551936157</v>
      </c>
      <c r="BR42" s="14"/>
      <c r="BS42" s="93">
        <v>95.159461711974274</v>
      </c>
      <c r="BT42" s="35">
        <v>309249.53088353021</v>
      </c>
      <c r="BU42" s="79">
        <v>29.428018893557297</v>
      </c>
      <c r="BV42" s="14"/>
      <c r="BW42" s="93">
        <v>91.353083243495306</v>
      </c>
      <c r="BX42" s="35">
        <v>312342.02619236551</v>
      </c>
      <c r="BY42" s="79">
        <v>28.533407119193157</v>
      </c>
      <c r="BZ42" s="14"/>
      <c r="CA42" s="93">
        <v>87.698959913755488</v>
      </c>
      <c r="CB42" s="35">
        <v>315465.44645428914</v>
      </c>
      <c r="CC42" s="79">
        <v>27.665991542769682</v>
      </c>
      <c r="CD42" s="50"/>
      <c r="CE42" s="93">
        <v>84.191001517205265</v>
      </c>
      <c r="CF42" s="35">
        <v>318620.100918832</v>
      </c>
      <c r="CG42" s="79">
        <v>26.824945399869478</v>
      </c>
      <c r="CH42" s="42"/>
      <c r="CI42" s="93">
        <v>80.823361456517048</v>
      </c>
      <c r="CJ42" s="35">
        <v>321806.30192802032</v>
      </c>
      <c r="CK42" s="79">
        <v>26.009467059713444</v>
      </c>
      <c r="CL42" s="14"/>
      <c r="CM42" s="93">
        <v>77.590426998256362</v>
      </c>
      <c r="CN42" s="35">
        <v>325024.36494730052</v>
      </c>
      <c r="CO42" s="79">
        <v>25.218779261098152</v>
      </c>
      <c r="CP42" s="14"/>
      <c r="CQ42" s="93">
        <v>74.486809918326102</v>
      </c>
      <c r="CR42" s="35">
        <v>328274.60859677353</v>
      </c>
      <c r="CS42" s="79">
        <v>24.452128371560772</v>
      </c>
      <c r="CT42" s="14"/>
      <c r="CU42" s="93">
        <v>71.507337521593058</v>
      </c>
      <c r="CV42" s="35">
        <v>331557.35468274128</v>
      </c>
      <c r="CW42" s="79">
        <v>23.708783669065323</v>
      </c>
      <c r="CX42" s="50"/>
      <c r="CY42" s="93">
        <v>68.647044020729339</v>
      </c>
      <c r="CZ42" s="35">
        <v>334872.9282295687</v>
      </c>
      <c r="DA42" s="79">
        <v>22.988036645525739</v>
      </c>
      <c r="DB42" s="42"/>
      <c r="DC42" s="93">
        <v>65.901162259900161</v>
      </c>
      <c r="DD42" s="35">
        <v>338221.65751186438</v>
      </c>
      <c r="DE42" s="79">
        <v>22.289200331501757</v>
      </c>
      <c r="DF42" s="14"/>
      <c r="DG42" s="93">
        <v>63.265115769504156</v>
      </c>
      <c r="DH42" s="35">
        <v>341603.87408698304</v>
      </c>
      <c r="DI42" s="79">
        <v>21.611608641424102</v>
      </c>
      <c r="DJ42" s="14"/>
      <c r="DK42" s="93">
        <v>60.734511138723988</v>
      </c>
      <c r="DL42" s="35">
        <v>345019.91282785288</v>
      </c>
      <c r="DM42" s="79">
        <v>20.954615738724808</v>
      </c>
      <c r="DN42" s="14"/>
      <c r="DO42" s="93">
        <v>58.305130693175023</v>
      </c>
      <c r="DP42" s="35">
        <v>348470.11195613141</v>
      </c>
      <c r="DQ42" s="79">
        <v>20.317595420267576</v>
      </c>
      <c r="DR42" s="50"/>
      <c r="DS42" s="93">
        <v>55.972925465448021</v>
      </c>
      <c r="DT42" s="35">
        <v>351954.81307569274</v>
      </c>
      <c r="DU42" s="79">
        <v>19.699940519491442</v>
      </c>
      <c r="DV42" s="26"/>
    </row>
    <row r="43" spans="1:128" x14ac:dyDescent="0.35">
      <c r="A43" s="9" t="s">
        <v>263</v>
      </c>
      <c r="B43" s="10" t="s">
        <v>264</v>
      </c>
      <c r="C43" s="316">
        <v>0</v>
      </c>
      <c r="D43" s="35">
        <v>537591.64062614995</v>
      </c>
      <c r="E43" s="79">
        <v>0</v>
      </c>
      <c r="F43" s="42"/>
      <c r="G43" s="123">
        <v>0</v>
      </c>
      <c r="H43" s="35">
        <v>542967.55703241145</v>
      </c>
      <c r="I43" s="79">
        <v>0</v>
      </c>
      <c r="J43" s="14"/>
      <c r="K43" s="123">
        <v>0</v>
      </c>
      <c r="L43" s="35">
        <v>548397.23260273552</v>
      </c>
      <c r="M43" s="79">
        <v>0</v>
      </c>
      <c r="N43" s="14"/>
      <c r="O43" s="123">
        <v>0</v>
      </c>
      <c r="P43" s="35">
        <v>553881.20492876286</v>
      </c>
      <c r="Q43" s="79">
        <v>0</v>
      </c>
      <c r="R43" s="50"/>
      <c r="S43" s="123">
        <v>0</v>
      </c>
      <c r="T43" s="35">
        <v>559420.01697805047</v>
      </c>
      <c r="U43" s="79">
        <v>0</v>
      </c>
      <c r="V43" s="50"/>
      <c r="W43" s="59">
        <v>0</v>
      </c>
      <c r="X43" s="35">
        <v>565014.21714783099</v>
      </c>
      <c r="Y43" s="79">
        <v>0</v>
      </c>
      <c r="Z43" s="42"/>
      <c r="AA43" s="123">
        <v>0</v>
      </c>
      <c r="AB43" s="35">
        <v>570664.35931930935</v>
      </c>
      <c r="AC43" s="79">
        <v>0</v>
      </c>
      <c r="AD43" s="14"/>
      <c r="AE43" s="123">
        <v>0</v>
      </c>
      <c r="AF43" s="35">
        <v>576371.0029125025</v>
      </c>
      <c r="AG43" s="79">
        <v>0</v>
      </c>
      <c r="AH43" s="14"/>
      <c r="AI43" s="123">
        <v>0</v>
      </c>
      <c r="AJ43" s="35">
        <v>582134.71294162748</v>
      </c>
      <c r="AK43" s="79">
        <v>0</v>
      </c>
      <c r="AL43" s="50"/>
      <c r="AM43" s="123">
        <v>0</v>
      </c>
      <c r="AN43" s="35">
        <v>587956.06007104379</v>
      </c>
      <c r="AO43" s="79">
        <v>0</v>
      </c>
      <c r="AP43" s="50"/>
      <c r="AQ43" s="59">
        <v>0</v>
      </c>
      <c r="AR43" s="35">
        <v>593835.62067175424</v>
      </c>
      <c r="AS43" s="79">
        <v>0</v>
      </c>
      <c r="AT43" s="42"/>
      <c r="AU43" s="123">
        <v>0</v>
      </c>
      <c r="AV43" s="35">
        <v>599773.97687847179</v>
      </c>
      <c r="AW43" s="79">
        <v>0</v>
      </c>
      <c r="AX43" s="14"/>
      <c r="AY43" s="123">
        <v>0</v>
      </c>
      <c r="AZ43" s="35">
        <v>605771.71664725651</v>
      </c>
      <c r="BA43" s="79">
        <v>0</v>
      </c>
      <c r="BB43" s="14"/>
      <c r="BC43" s="123">
        <v>0</v>
      </c>
      <c r="BD43" s="35">
        <v>611829.43381372909</v>
      </c>
      <c r="BE43" s="79">
        <v>0</v>
      </c>
      <c r="BF43" s="50"/>
      <c r="BG43" s="123">
        <v>0</v>
      </c>
      <c r="BH43" s="35">
        <v>617947.72815186635</v>
      </c>
      <c r="BI43" s="79">
        <v>0</v>
      </c>
      <c r="BJ43" s="50"/>
      <c r="BK43" s="59">
        <v>0</v>
      </c>
      <c r="BL43" s="35">
        <v>624127.20543338498</v>
      </c>
      <c r="BM43" s="79">
        <v>0</v>
      </c>
      <c r="BN43" s="42"/>
      <c r="BO43" s="123">
        <v>0</v>
      </c>
      <c r="BP43" s="35">
        <v>630368.4774877188</v>
      </c>
      <c r="BQ43" s="79">
        <v>0</v>
      </c>
      <c r="BR43" s="14"/>
      <c r="BS43" s="123">
        <v>0</v>
      </c>
      <c r="BT43" s="35">
        <v>636672.16226259596</v>
      </c>
      <c r="BU43" s="79">
        <v>0</v>
      </c>
      <c r="BV43" s="14"/>
      <c r="BW43" s="123">
        <v>0</v>
      </c>
      <c r="BX43" s="35">
        <v>643038.88388522191</v>
      </c>
      <c r="BY43" s="79">
        <v>0</v>
      </c>
      <c r="BZ43" s="50"/>
      <c r="CA43" s="123">
        <v>0</v>
      </c>
      <c r="CB43" s="35">
        <v>649469.27272407408</v>
      </c>
      <c r="CC43" s="79">
        <v>0</v>
      </c>
      <c r="CD43" s="50"/>
      <c r="CE43" s="59">
        <v>0</v>
      </c>
      <c r="CF43" s="35">
        <v>655963.96545131481</v>
      </c>
      <c r="CG43" s="79">
        <v>0</v>
      </c>
      <c r="CH43" s="42"/>
      <c r="CI43" s="123">
        <v>0</v>
      </c>
      <c r="CJ43" s="35">
        <v>662523.60510582791</v>
      </c>
      <c r="CK43" s="79">
        <v>0</v>
      </c>
      <c r="CL43" s="14"/>
      <c r="CM43" s="123">
        <v>0</v>
      </c>
      <c r="CN43" s="35">
        <v>669148.84115688619</v>
      </c>
      <c r="CO43" s="79">
        <v>0</v>
      </c>
      <c r="CP43" s="14"/>
      <c r="CQ43" s="123">
        <v>0</v>
      </c>
      <c r="CR43" s="35">
        <v>675840.32956845511</v>
      </c>
      <c r="CS43" s="79">
        <v>0</v>
      </c>
      <c r="CT43" s="50"/>
      <c r="CU43" s="123">
        <v>0</v>
      </c>
      <c r="CV43" s="35">
        <v>682598.73286413972</v>
      </c>
      <c r="CW43" s="79">
        <v>0</v>
      </c>
      <c r="CX43" s="50"/>
      <c r="CY43" s="59">
        <v>0</v>
      </c>
      <c r="CZ43" s="35">
        <v>689424.72019278107</v>
      </c>
      <c r="DA43" s="79">
        <v>0</v>
      </c>
      <c r="DB43" s="42"/>
      <c r="DC43" s="123">
        <v>0</v>
      </c>
      <c r="DD43" s="35">
        <v>696318.96739470889</v>
      </c>
      <c r="DE43" s="79">
        <v>0</v>
      </c>
      <c r="DF43" s="14"/>
      <c r="DG43" s="123">
        <v>0</v>
      </c>
      <c r="DH43" s="35">
        <v>703282.15706865594</v>
      </c>
      <c r="DI43" s="79">
        <v>0</v>
      </c>
      <c r="DJ43" s="14"/>
      <c r="DK43" s="123">
        <v>0</v>
      </c>
      <c r="DL43" s="35">
        <v>710314.97863934247</v>
      </c>
      <c r="DM43" s="79">
        <v>0</v>
      </c>
      <c r="DN43" s="50"/>
      <c r="DO43" s="123">
        <v>0</v>
      </c>
      <c r="DP43" s="35">
        <v>717418.12842573586</v>
      </c>
      <c r="DQ43" s="79">
        <v>0</v>
      </c>
      <c r="DR43" s="50"/>
      <c r="DS43" s="59">
        <v>0</v>
      </c>
      <c r="DT43" s="35">
        <v>724592.30970999319</v>
      </c>
      <c r="DU43" s="79">
        <v>0</v>
      </c>
      <c r="DV43" s="26"/>
    </row>
    <row r="44" spans="1:128" x14ac:dyDescent="0.35">
      <c r="A44" s="6">
        <v>3</v>
      </c>
      <c r="B44" s="3" t="s">
        <v>80</v>
      </c>
      <c r="C44" s="317">
        <v>2921.2239413091365</v>
      </c>
      <c r="D44" s="15">
        <v>553643.98289730935</v>
      </c>
      <c r="E44" s="80">
        <v>1617.3180578013662</v>
      </c>
      <c r="F44" s="44"/>
      <c r="G44" s="43">
        <v>2910.7500678989327</v>
      </c>
      <c r="H44" s="15">
        <v>557934.27804681961</v>
      </c>
      <c r="I44" s="80">
        <v>1624.0072377079223</v>
      </c>
      <c r="J44" s="16"/>
      <c r="K44" s="43">
        <v>2881.0510677478246</v>
      </c>
      <c r="L44" s="15">
        <v>563634.41690368403</v>
      </c>
      <c r="M44" s="80">
        <v>1623.8595386397815</v>
      </c>
      <c r="N44" s="16"/>
      <c r="O44" s="43">
        <v>2851.3837419060324</v>
      </c>
      <c r="P44" s="15">
        <v>569393.164356414</v>
      </c>
      <c r="Q44" s="80">
        <v>1623.5584115983083</v>
      </c>
      <c r="R44" s="16"/>
      <c r="S44" s="43">
        <v>2816.1557975607589</v>
      </c>
      <c r="T44" s="15">
        <v>575080.83926780068</v>
      </c>
      <c r="U44" s="80">
        <v>1619.5172395701238</v>
      </c>
      <c r="V44" s="51"/>
      <c r="W44" s="43">
        <v>3476.4054345814211</v>
      </c>
      <c r="X44" s="15">
        <v>594061.72777141968</v>
      </c>
      <c r="Y44" s="80">
        <v>2065.1994189013922</v>
      </c>
      <c r="Z44" s="44"/>
      <c r="AA44" s="43">
        <v>3468.7237128546731</v>
      </c>
      <c r="AB44" s="15">
        <v>600763.87925648235</v>
      </c>
      <c r="AC44" s="80">
        <v>2083.8839138035219</v>
      </c>
      <c r="AD44" s="16"/>
      <c r="AE44" s="43">
        <v>3461.0671480889177</v>
      </c>
      <c r="AF44" s="15">
        <v>607540.98302078457</v>
      </c>
      <c r="AG44" s="80">
        <v>2102.7401374508845</v>
      </c>
      <c r="AH44" s="16"/>
      <c r="AI44" s="43">
        <v>3453.4396646451551</v>
      </c>
      <c r="AJ44" s="15">
        <v>614393.57844303478</v>
      </c>
      <c r="AK44" s="80">
        <v>2121.771153498451</v>
      </c>
      <c r="AL44" s="16"/>
      <c r="AM44" s="43">
        <v>3445.8438421939063</v>
      </c>
      <c r="AN44" s="15">
        <v>621322.29041279422</v>
      </c>
      <c r="AO44" s="80">
        <v>2140.9795884367409</v>
      </c>
      <c r="AP44" s="51"/>
      <c r="AQ44" s="43">
        <v>3448.6979045557782</v>
      </c>
      <c r="AR44" s="15">
        <v>628177.03722185665</v>
      </c>
      <c r="AS44" s="80">
        <v>2166.3928319570741</v>
      </c>
      <c r="AT44" s="44"/>
      <c r="AU44" s="43">
        <v>3442.0577259913221</v>
      </c>
      <c r="AV44" s="15">
        <v>634798.3012063303</v>
      </c>
      <c r="AW44" s="80">
        <v>2185.0123971134158</v>
      </c>
      <c r="AX44" s="16"/>
      <c r="AY44" s="43">
        <v>3435.4554569822321</v>
      </c>
      <c r="AZ44" s="15">
        <v>641486.23056702025</v>
      </c>
      <c r="BA44" s="80">
        <v>2203.7973713804322</v>
      </c>
      <c r="BB44" s="16"/>
      <c r="BC44" s="43">
        <v>3428.8942841810376</v>
      </c>
      <c r="BD44" s="15">
        <v>648241.19593523815</v>
      </c>
      <c r="BE44" s="80">
        <v>2222.7505315130184</v>
      </c>
      <c r="BF44" s="16"/>
      <c r="BG44" s="43">
        <v>3422.3753827339706</v>
      </c>
      <c r="BH44" s="15">
        <v>655063.71020917036</v>
      </c>
      <c r="BI44" s="80">
        <v>2241.8739159422439</v>
      </c>
      <c r="BJ44" s="51"/>
      <c r="BK44" s="43">
        <v>3422.5599912109797</v>
      </c>
      <c r="BL44" s="15">
        <v>661843.39710840443</v>
      </c>
      <c r="BM44" s="80">
        <v>2265.1987313903855</v>
      </c>
      <c r="BN44" s="44"/>
      <c r="BO44" s="43">
        <v>3414.3364601159665</v>
      </c>
      <c r="BP44" s="15">
        <v>668812.62454464519</v>
      </c>
      <c r="BQ44" s="80">
        <v>2283.5513289686328</v>
      </c>
      <c r="BR44" s="16"/>
      <c r="BS44" s="43">
        <v>3406.1514930560775</v>
      </c>
      <c r="BT44" s="15">
        <v>675852.13082682318</v>
      </c>
      <c r="BU44" s="80">
        <v>2302.0547445009151</v>
      </c>
      <c r="BV44" s="16"/>
      <c r="BW44" s="43">
        <v>3398.0077017451708</v>
      </c>
      <c r="BX44" s="15">
        <v>682962.34829182585</v>
      </c>
      <c r="BY44" s="80">
        <v>2320.7113194975918</v>
      </c>
      <c r="BZ44" s="16"/>
      <c r="CA44" s="43">
        <v>3389.9090272625372</v>
      </c>
      <c r="CB44" s="15">
        <v>690143.59622231591</v>
      </c>
      <c r="CC44" s="80">
        <v>2339.5240069414599</v>
      </c>
      <c r="CD44" s="51"/>
      <c r="CE44" s="43">
        <v>3397.5958848520368</v>
      </c>
      <c r="CF44" s="15">
        <v>697127.15277056617</v>
      </c>
      <c r="CG44" s="80">
        <v>2368.5563454718927</v>
      </c>
      <c r="CH44" s="44"/>
      <c r="CI44" s="43">
        <v>3364.9288365954308</v>
      </c>
      <c r="CJ44" s="15">
        <v>704904.66175346193</v>
      </c>
      <c r="CK44" s="80">
        <v>2371.9540233847724</v>
      </c>
      <c r="CL44" s="16"/>
      <c r="CM44" s="43">
        <v>3332.3153068187958</v>
      </c>
      <c r="CN44" s="15">
        <v>712777.66711126745</v>
      </c>
      <c r="CO44" s="80">
        <v>2375.1999304734686</v>
      </c>
      <c r="CP44" s="16"/>
      <c r="CQ44" s="43">
        <v>3299.7571509483023</v>
      </c>
      <c r="CR44" s="15">
        <v>720747.47771866387</v>
      </c>
      <c r="CS44" s="80">
        <v>2378.291643630113</v>
      </c>
      <c r="CT44" s="16"/>
      <c r="CU44" s="43">
        <v>3267.2536270898318</v>
      </c>
      <c r="CV44" s="15">
        <v>728815.65079364995</v>
      </c>
      <c r="CW44" s="80">
        <v>2381.2255785353891</v>
      </c>
      <c r="CX44" s="51"/>
      <c r="CY44" s="43">
        <v>3234.8069517471567</v>
      </c>
      <c r="CZ44" s="15">
        <v>736983.51774548111</v>
      </c>
      <c r="DA44" s="80">
        <v>2383.9994065261562</v>
      </c>
      <c r="DB44" s="44"/>
      <c r="DC44" s="43">
        <v>3219.6639021628284</v>
      </c>
      <c r="DD44" s="15">
        <v>744806.61928964406</v>
      </c>
      <c r="DE44" s="80">
        <v>2398.0269862187997</v>
      </c>
      <c r="DF44" s="16"/>
      <c r="DG44" s="43">
        <v>3204.5829390227409</v>
      </c>
      <c r="DH44" s="15">
        <v>752709.01315818238</v>
      </c>
      <c r="DI44" s="80">
        <v>2412.118461615355</v>
      </c>
      <c r="DJ44" s="16"/>
      <c r="DK44" s="43">
        <v>3189.5656857091608</v>
      </c>
      <c r="DL44" s="15">
        <v>760691.22817439982</v>
      </c>
      <c r="DM44" s="80">
        <v>2426.2746388050232</v>
      </c>
      <c r="DN44" s="16"/>
      <c r="DO44" s="43">
        <v>3174.6334197644655</v>
      </c>
      <c r="DP44" s="15">
        <v>768751.89496662945</v>
      </c>
      <c r="DQ44" s="80">
        <v>2440.5054572683239</v>
      </c>
      <c r="DR44" s="51"/>
      <c r="DS44" s="43">
        <v>3159.7830861508555</v>
      </c>
      <c r="DT44" s="15">
        <v>776891.89181139169</v>
      </c>
      <c r="DU44" s="80">
        <v>2454.8098595133756</v>
      </c>
      <c r="DV44" s="27"/>
      <c r="DW44" s="141" t="e">
        <v>#REF!</v>
      </c>
      <c r="DX44" s="143" t="s">
        <v>245</v>
      </c>
    </row>
    <row r="45" spans="1:128" x14ac:dyDescent="0.35">
      <c r="A45" s="6"/>
      <c r="B45" s="138" t="s">
        <v>277</v>
      </c>
      <c r="C45" s="319">
        <v>0</v>
      </c>
      <c r="D45" s="137"/>
      <c r="E45" s="80"/>
      <c r="F45" s="44"/>
      <c r="G45" s="139">
        <v>10.473873410203851</v>
      </c>
      <c r="H45" s="137"/>
      <c r="I45" s="80"/>
      <c r="J45" s="16"/>
      <c r="K45" s="139">
        <v>29.699000151108066</v>
      </c>
      <c r="L45" s="137"/>
      <c r="M45" s="80"/>
      <c r="N45" s="16"/>
      <c r="O45" s="139">
        <v>29.667325841792263</v>
      </c>
      <c r="P45" s="137"/>
      <c r="Q45" s="80"/>
      <c r="R45" s="16"/>
      <c r="S45" s="139">
        <v>35.227944345273499</v>
      </c>
      <c r="T45" s="137"/>
      <c r="U45" s="80"/>
      <c r="V45" s="51"/>
      <c r="W45" s="139">
        <v>-660.24963702066225</v>
      </c>
      <c r="X45" s="137"/>
      <c r="Y45" s="80"/>
      <c r="Z45" s="44"/>
      <c r="AA45" s="139">
        <v>7.6817217267480373</v>
      </c>
      <c r="AB45" s="137"/>
      <c r="AC45" s="80"/>
      <c r="AD45" s="16"/>
      <c r="AE45" s="139">
        <v>7.65656476575532</v>
      </c>
      <c r="AF45" s="137"/>
      <c r="AG45" s="80"/>
      <c r="AH45" s="16"/>
      <c r="AI45" s="139">
        <v>7.6274834437626851</v>
      </c>
      <c r="AJ45" s="137"/>
      <c r="AK45" s="80"/>
      <c r="AL45" s="16"/>
      <c r="AM45" s="139">
        <v>7.5958224512487504</v>
      </c>
      <c r="AN45" s="137"/>
      <c r="AO45" s="80"/>
      <c r="AP45" s="51"/>
      <c r="AQ45" s="139">
        <v>-2.854062361871911</v>
      </c>
      <c r="AR45" s="137"/>
      <c r="AS45" s="80"/>
      <c r="AT45" s="44"/>
      <c r="AU45" s="139">
        <v>6.6401785644561642</v>
      </c>
      <c r="AV45" s="137"/>
      <c r="AW45" s="80"/>
      <c r="AX45" s="16"/>
      <c r="AY45" s="139">
        <v>6.6022690090899232</v>
      </c>
      <c r="AZ45" s="137"/>
      <c r="BA45" s="80"/>
      <c r="BB45" s="16"/>
      <c r="BC45" s="139">
        <v>6.5611728011945161</v>
      </c>
      <c r="BD45" s="137"/>
      <c r="BE45" s="80"/>
      <c r="BF45" s="16"/>
      <c r="BG45" s="139">
        <v>6.5189014470670372</v>
      </c>
      <c r="BH45" s="137"/>
      <c r="BI45" s="80"/>
      <c r="BJ45" s="51"/>
      <c r="BK45" s="139">
        <v>-0.18460847700907834</v>
      </c>
      <c r="BL45" s="137"/>
      <c r="BM45" s="80"/>
      <c r="BN45" s="44"/>
      <c r="BO45" s="139">
        <v>8.2235310950131861</v>
      </c>
      <c r="BP45" s="137"/>
      <c r="BQ45" s="80"/>
      <c r="BR45" s="16"/>
      <c r="BS45" s="139">
        <v>8.1849670598890043</v>
      </c>
      <c r="BT45" s="137"/>
      <c r="BU45" s="80"/>
      <c r="BV45" s="16"/>
      <c r="BW45" s="139">
        <v>8.1437913109066358</v>
      </c>
      <c r="BX45" s="137"/>
      <c r="BY45" s="80"/>
      <c r="BZ45" s="16"/>
      <c r="CA45" s="139">
        <v>8.098674482633669</v>
      </c>
      <c r="CB45" s="137"/>
      <c r="CC45" s="80"/>
      <c r="CD45" s="51"/>
      <c r="CE45" s="139">
        <v>-7.6868575894995956</v>
      </c>
      <c r="CF45" s="137"/>
      <c r="CG45" s="80"/>
      <c r="CH45" s="44"/>
      <c r="CI45" s="139">
        <v>32.667048256605995</v>
      </c>
      <c r="CJ45" s="137"/>
      <c r="CK45" s="80"/>
      <c r="CL45" s="16"/>
      <c r="CM45" s="139">
        <v>32.613529776635005</v>
      </c>
      <c r="CN45" s="137"/>
      <c r="CO45" s="80"/>
      <c r="CP45" s="16"/>
      <c r="CQ45" s="139">
        <v>32.558155870493465</v>
      </c>
      <c r="CR45" s="137"/>
      <c r="CS45" s="80"/>
      <c r="CT45" s="16"/>
      <c r="CU45" s="139">
        <v>32.503523858470544</v>
      </c>
      <c r="CV45" s="137"/>
      <c r="CW45" s="80"/>
      <c r="CX45" s="51"/>
      <c r="CY45" s="139">
        <v>32.446675342675007</v>
      </c>
      <c r="CZ45" s="137"/>
      <c r="DA45" s="80"/>
      <c r="DB45" s="44"/>
      <c r="DC45" s="139">
        <v>15.14304958432831</v>
      </c>
      <c r="DD45" s="137"/>
      <c r="DE45" s="80"/>
      <c r="DF45" s="16"/>
      <c r="DG45" s="139">
        <v>15.080963140087533</v>
      </c>
      <c r="DH45" s="137"/>
      <c r="DI45" s="80"/>
      <c r="DJ45" s="16"/>
      <c r="DK45" s="139">
        <v>15.017253313580113</v>
      </c>
      <c r="DL45" s="137"/>
      <c r="DM45" s="80"/>
      <c r="DN45" s="16"/>
      <c r="DO45" s="139">
        <v>14.932265944695246</v>
      </c>
      <c r="DP45" s="137"/>
      <c r="DQ45" s="80"/>
      <c r="DR45" s="51"/>
      <c r="DS45" s="139">
        <v>14.850333613610019</v>
      </c>
      <c r="DT45" s="137"/>
      <c r="DU45" s="80"/>
      <c r="DV45" s="27"/>
      <c r="DW45" s="141">
        <v>2921.2239413091365</v>
      </c>
      <c r="DX45" s="143" t="s">
        <v>245</v>
      </c>
    </row>
    <row r="46" spans="1:128" x14ac:dyDescent="0.35">
      <c r="A46" s="6"/>
      <c r="B46" s="138" t="s">
        <v>279</v>
      </c>
      <c r="C46" s="321">
        <v>12.631321648457101</v>
      </c>
      <c r="D46" s="137"/>
      <c r="E46" s="80"/>
      <c r="F46" s="44"/>
      <c r="G46" s="140">
        <v>12.564449239897966</v>
      </c>
      <c r="H46" s="137"/>
      <c r="I46" s="80"/>
      <c r="J46" s="16"/>
      <c r="K46" s="140">
        <v>12.425285995057623</v>
      </c>
      <c r="L46" s="137"/>
      <c r="M46" s="80"/>
      <c r="N46" s="16"/>
      <c r="O46" s="140">
        <v>12.28663012435619</v>
      </c>
      <c r="P46" s="137"/>
      <c r="Q46" s="80"/>
      <c r="R46" s="16"/>
      <c r="S46" s="140">
        <v>12.177378314074673</v>
      </c>
      <c r="T46" s="137"/>
      <c r="U46" s="80"/>
      <c r="V46" s="51"/>
      <c r="W46" s="140">
        <v>14.954434287413866</v>
      </c>
      <c r="X46" s="137"/>
      <c r="Y46" s="80"/>
      <c r="Z46" s="44"/>
      <c r="AA46" s="140">
        <v>14.960655198224687</v>
      </c>
      <c r="AB46" s="137"/>
      <c r="AC46" s="80"/>
      <c r="AD46" s="16"/>
      <c r="AE46" s="140">
        <v>14.882740832720946</v>
      </c>
      <c r="AF46" s="137"/>
      <c r="AG46" s="80"/>
      <c r="AH46" s="16"/>
      <c r="AI46" s="140">
        <v>15.176564435123495</v>
      </c>
      <c r="AJ46" s="137"/>
      <c r="AK46" s="80"/>
      <c r="AL46" s="16"/>
      <c r="AM46" s="140">
        <v>15.484352532439573</v>
      </c>
      <c r="AN46" s="137"/>
      <c r="AO46" s="80"/>
      <c r="AP46" s="51"/>
      <c r="AQ46" s="140">
        <v>15.236831637093969</v>
      </c>
      <c r="AR46" s="137"/>
      <c r="AS46" s="80"/>
      <c r="AT46" s="44"/>
      <c r="AU46" s="140">
        <v>15.212610505733634</v>
      </c>
      <c r="AV46" s="137"/>
      <c r="AW46" s="80"/>
      <c r="AX46" s="16"/>
      <c r="AY46" s="140">
        <v>15.189055569232295</v>
      </c>
      <c r="AZ46" s="137"/>
      <c r="BA46" s="80"/>
      <c r="BB46" s="16"/>
      <c r="BC46" s="140">
        <v>15.166095807714557</v>
      </c>
      <c r="BD46" s="137"/>
      <c r="BE46" s="80"/>
      <c r="BF46" s="16"/>
      <c r="BG46" s="140">
        <v>15.143739381468004</v>
      </c>
      <c r="BH46" s="137"/>
      <c r="BI46" s="80"/>
      <c r="BJ46" s="51"/>
      <c r="BK46" s="140">
        <v>15.147342903712264</v>
      </c>
      <c r="BL46" s="137"/>
      <c r="BM46" s="80"/>
      <c r="BN46" s="44"/>
      <c r="BO46" s="140">
        <v>15.173028204857363</v>
      </c>
      <c r="BP46" s="137"/>
      <c r="BQ46" s="80"/>
      <c r="BR46" s="16"/>
      <c r="BS46" s="140">
        <v>15.200006755464495</v>
      </c>
      <c r="BT46" s="137"/>
      <c r="BU46" s="80"/>
      <c r="BV46" s="16"/>
      <c r="BW46" s="140">
        <v>15.228282518697863</v>
      </c>
      <c r="BX46" s="137"/>
      <c r="BY46" s="80"/>
      <c r="BZ46" s="16"/>
      <c r="CA46" s="140">
        <v>15.257781241593154</v>
      </c>
      <c r="CB46" s="137"/>
      <c r="CC46" s="80"/>
      <c r="CD46" s="51"/>
      <c r="CE46" s="140">
        <v>15.269403081846447</v>
      </c>
      <c r="CF46" s="137"/>
      <c r="CG46" s="80"/>
      <c r="CH46" s="44"/>
      <c r="CI46" s="140">
        <v>15.184758425750863</v>
      </c>
      <c r="CJ46" s="137"/>
      <c r="CK46" s="80"/>
      <c r="CL46" s="16"/>
      <c r="CM46" s="140">
        <v>15.100217616604677</v>
      </c>
      <c r="CN46" s="137"/>
      <c r="CO46" s="80"/>
      <c r="CP46" s="16"/>
      <c r="CQ46" s="140">
        <v>15.015747722115906</v>
      </c>
      <c r="CR46" s="137"/>
      <c r="CS46" s="80"/>
      <c r="CT46" s="16"/>
      <c r="CU46" s="140">
        <v>14.931487413559875</v>
      </c>
      <c r="CV46" s="137"/>
      <c r="CW46" s="80"/>
      <c r="CX46" s="51"/>
      <c r="CY46" s="140">
        <v>14.847389757387392</v>
      </c>
      <c r="CZ46" s="137"/>
      <c r="DA46" s="80"/>
      <c r="DB46" s="44"/>
      <c r="DC46" s="140">
        <v>14.831589358206951</v>
      </c>
      <c r="DD46" s="137"/>
      <c r="DE46" s="80"/>
      <c r="DF46" s="16"/>
      <c r="DG46" s="140">
        <v>14.816382964724628</v>
      </c>
      <c r="DH46" s="137"/>
      <c r="DI46" s="80"/>
      <c r="DJ46" s="16"/>
      <c r="DK46" s="140">
        <v>14.801733984480933</v>
      </c>
      <c r="DL46" s="137"/>
      <c r="DM46" s="80"/>
      <c r="DN46" s="16"/>
      <c r="DO46" s="140">
        <v>14.785792332106261</v>
      </c>
      <c r="DP46" s="137"/>
      <c r="DQ46" s="80"/>
      <c r="DR46" s="51"/>
      <c r="DS46" s="140">
        <v>14.768567780580716</v>
      </c>
      <c r="DT46" s="137"/>
      <c r="DU46" s="80"/>
      <c r="DV46" s="27"/>
      <c r="DW46" s="142" t="e">
        <v>#REF!</v>
      </c>
      <c r="DX46" s="143" t="s">
        <v>261</v>
      </c>
    </row>
    <row r="47" spans="1:128" ht="26.5" x14ac:dyDescent="0.35">
      <c r="A47" s="6"/>
      <c r="B47" s="138" t="s">
        <v>278</v>
      </c>
      <c r="C47" s="319">
        <v>0</v>
      </c>
      <c r="D47" s="137"/>
      <c r="E47" s="80"/>
      <c r="F47" s="44"/>
      <c r="G47" s="139">
        <v>6.687240855913501E-2</v>
      </c>
      <c r="H47" s="137"/>
      <c r="I47" s="80"/>
      <c r="J47" s="16"/>
      <c r="K47" s="139">
        <v>0.13916324484034348</v>
      </c>
      <c r="L47" s="137"/>
      <c r="M47" s="80"/>
      <c r="N47" s="16"/>
      <c r="O47" s="139">
        <v>0.1386558707014327</v>
      </c>
      <c r="P47" s="137"/>
      <c r="Q47" s="80"/>
      <c r="R47" s="16"/>
      <c r="S47" s="139">
        <v>0.10925181028151698</v>
      </c>
      <c r="T47" s="137"/>
      <c r="U47" s="80"/>
      <c r="V47" s="51"/>
      <c r="W47" s="139">
        <v>-2.7770559733391931</v>
      </c>
      <c r="X47" s="137"/>
      <c r="Y47" s="80"/>
      <c r="Z47" s="44"/>
      <c r="AA47" s="139">
        <v>-6.2209108108213229E-3</v>
      </c>
      <c r="AB47" s="137"/>
      <c r="AC47" s="80"/>
      <c r="AD47" s="16"/>
      <c r="AE47" s="139">
        <v>7.7914365503740868E-2</v>
      </c>
      <c r="AF47" s="137"/>
      <c r="AG47" s="80"/>
      <c r="AH47" s="16"/>
      <c r="AI47" s="139">
        <v>-0.2938236024025489</v>
      </c>
      <c r="AJ47" s="137"/>
      <c r="AK47" s="80"/>
      <c r="AL47" s="16"/>
      <c r="AM47" s="139">
        <v>-0.30778809731607737</v>
      </c>
      <c r="AN47" s="137"/>
      <c r="AO47" s="80"/>
      <c r="AP47" s="51"/>
      <c r="AQ47" s="139">
        <v>0.24752089534560362</v>
      </c>
      <c r="AR47" s="137"/>
      <c r="AS47" s="80"/>
      <c r="AT47" s="44"/>
      <c r="AU47" s="139">
        <v>2.422113136033488E-2</v>
      </c>
      <c r="AV47" s="137"/>
      <c r="AW47" s="80"/>
      <c r="AX47" s="16"/>
      <c r="AY47" s="139">
        <v>2.3554936501339441E-2</v>
      </c>
      <c r="AZ47" s="137"/>
      <c r="BA47" s="80"/>
      <c r="BB47" s="16"/>
      <c r="BC47" s="139">
        <v>2.2959761517737931E-2</v>
      </c>
      <c r="BD47" s="137"/>
      <c r="BE47" s="80"/>
      <c r="BF47" s="16"/>
      <c r="BG47" s="139">
        <v>2.2356426246552985E-2</v>
      </c>
      <c r="BH47" s="137"/>
      <c r="BI47" s="80"/>
      <c r="BJ47" s="51"/>
      <c r="BK47" s="139">
        <v>-3.6035222442603043E-3</v>
      </c>
      <c r="BL47" s="137"/>
      <c r="BM47" s="80"/>
      <c r="BN47" s="44"/>
      <c r="BO47" s="139">
        <v>-2.568530114509926E-2</v>
      </c>
      <c r="BP47" s="137"/>
      <c r="BQ47" s="80"/>
      <c r="BR47" s="16"/>
      <c r="BS47" s="139">
        <v>-2.6978550607131169E-2</v>
      </c>
      <c r="BT47" s="137"/>
      <c r="BU47" s="80"/>
      <c r="BV47" s="16"/>
      <c r="BW47" s="139">
        <v>-2.8275763233368778E-2</v>
      </c>
      <c r="BX47" s="137"/>
      <c r="BY47" s="80"/>
      <c r="BZ47" s="16"/>
      <c r="CA47" s="139">
        <v>-2.9498722895290541E-2</v>
      </c>
      <c r="CB47" s="137"/>
      <c r="CC47" s="80"/>
      <c r="CD47" s="51"/>
      <c r="CE47" s="139">
        <v>-1.1621840253292604E-2</v>
      </c>
      <c r="CF47" s="137"/>
      <c r="CG47" s="80"/>
      <c r="CH47" s="44"/>
      <c r="CI47" s="139">
        <v>8.4644656095584025E-2</v>
      </c>
      <c r="CJ47" s="137"/>
      <c r="CK47" s="80"/>
      <c r="CL47" s="16"/>
      <c r="CM47" s="139">
        <v>8.4540809146185225E-2</v>
      </c>
      <c r="CN47" s="137"/>
      <c r="CO47" s="80"/>
      <c r="CP47" s="16"/>
      <c r="CQ47" s="139">
        <v>8.4469894488771402E-2</v>
      </c>
      <c r="CR47" s="137"/>
      <c r="CS47" s="80"/>
      <c r="CT47" s="16"/>
      <c r="CU47" s="139">
        <v>8.4260308556030949E-2</v>
      </c>
      <c r="CV47" s="137"/>
      <c r="CW47" s="80"/>
      <c r="CX47" s="51"/>
      <c r="CY47" s="139">
        <v>8.4097656172483326E-2</v>
      </c>
      <c r="CZ47" s="137"/>
      <c r="DA47" s="80"/>
      <c r="DB47" s="44"/>
      <c r="DC47" s="139">
        <v>1.5800399180440294E-2</v>
      </c>
      <c r="DD47" s="137"/>
      <c r="DE47" s="80"/>
      <c r="DF47" s="16"/>
      <c r="DG47" s="139">
        <v>1.5206393482323222E-2</v>
      </c>
      <c r="DH47" s="137"/>
      <c r="DI47" s="80"/>
      <c r="DJ47" s="16"/>
      <c r="DK47" s="139">
        <v>1.464898024369532E-2</v>
      </c>
      <c r="DL47" s="137"/>
      <c r="DM47" s="80"/>
      <c r="DN47" s="16"/>
      <c r="DO47" s="139">
        <v>1.5941652374671378E-2</v>
      </c>
      <c r="DP47" s="137"/>
      <c r="DQ47" s="80"/>
      <c r="DR47" s="51"/>
      <c r="DS47" s="139">
        <v>1.7224551525545806E-2</v>
      </c>
      <c r="DT47" s="137"/>
      <c r="DU47" s="80"/>
      <c r="DV47" s="27"/>
    </row>
    <row r="48" spans="1:128" x14ac:dyDescent="0.35">
      <c r="A48" s="9" t="s">
        <v>64</v>
      </c>
      <c r="B48" s="10" t="s">
        <v>81</v>
      </c>
      <c r="C48" s="314">
        <v>1554.0298642922198</v>
      </c>
      <c r="D48" s="35">
        <v>520917.85746360954</v>
      </c>
      <c r="E48" s="79">
        <v>809.52190734156704</v>
      </c>
      <c r="F48" s="42"/>
      <c r="G48" s="41">
        <v>1543.3051999853508</v>
      </c>
      <c r="H48" s="35">
        <v>526127.03603824566</v>
      </c>
      <c r="I48" s="79">
        <v>811.97459057070455</v>
      </c>
      <c r="J48" s="14"/>
      <c r="K48" s="41">
        <v>1532.5805356784813</v>
      </c>
      <c r="L48" s="35">
        <v>531388.30639862816</v>
      </c>
      <c r="M48" s="79">
        <v>814.39537527369043</v>
      </c>
      <c r="N48" s="14"/>
      <c r="O48" s="41">
        <v>1521.8558713716122</v>
      </c>
      <c r="P48" s="35">
        <v>536702.18946261448</v>
      </c>
      <c r="Q48" s="79">
        <v>816.78337821167929</v>
      </c>
      <c r="R48" s="14"/>
      <c r="S48" s="41">
        <v>1511.1312070647434</v>
      </c>
      <c r="T48" s="35">
        <v>542069.21135724068</v>
      </c>
      <c r="U48" s="79">
        <v>819.13770167090058</v>
      </c>
      <c r="V48" s="50"/>
      <c r="W48" s="41">
        <v>1500.4065427578744</v>
      </c>
      <c r="X48" s="35">
        <v>547489.90347081306</v>
      </c>
      <c r="Y48" s="79">
        <v>821.45743326148499</v>
      </c>
      <c r="Z48" s="42"/>
      <c r="AA48" s="41">
        <v>1482.3417941173282</v>
      </c>
      <c r="AB48" s="35">
        <v>552964.80250552122</v>
      </c>
      <c r="AC48" s="79">
        <v>819.68283742976837</v>
      </c>
      <c r="AD48" s="14"/>
      <c r="AE48" s="41">
        <v>1464.277045476782</v>
      </c>
      <c r="AF48" s="35">
        <v>558494.4505305764</v>
      </c>
      <c r="AG48" s="79">
        <v>817.79060393809118</v>
      </c>
      <c r="AH48" s="14"/>
      <c r="AI48" s="41">
        <v>1446.2122968362355</v>
      </c>
      <c r="AJ48" s="35">
        <v>564079.39503588213</v>
      </c>
      <c r="AK48" s="79">
        <v>815.77855749283731</v>
      </c>
      <c r="AL48" s="14"/>
      <c r="AM48" s="41">
        <v>1428.1475481956895</v>
      </c>
      <c r="AN48" s="35">
        <v>569720.188986241</v>
      </c>
      <c r="AO48" s="79">
        <v>813.64449105828498</v>
      </c>
      <c r="AP48" s="50"/>
      <c r="AQ48" s="41">
        <v>1420.2017646743336</v>
      </c>
      <c r="AR48" s="35">
        <v>575417.39087610343</v>
      </c>
      <c r="AS48" s="79">
        <v>817.20879394654287</v>
      </c>
      <c r="AT48" s="42"/>
      <c r="AU48" s="41">
        <v>1417.4726868821431</v>
      </c>
      <c r="AV48" s="35">
        <v>581171.56478486443</v>
      </c>
      <c r="AW48" s="79">
        <v>823.79481947510124</v>
      </c>
      <c r="AX48" s="14"/>
      <c r="AY48" s="41">
        <v>1414.7436090899523</v>
      </c>
      <c r="AZ48" s="35">
        <v>586983.2804327131</v>
      </c>
      <c r="BA48" s="79">
        <v>830.43084463483603</v>
      </c>
      <c r="BB48" s="14"/>
      <c r="BC48" s="41">
        <v>1412.014531297762</v>
      </c>
      <c r="BD48" s="35">
        <v>592853.11323704023</v>
      </c>
      <c r="BE48" s="79">
        <v>837.11721081581845</v>
      </c>
      <c r="BF48" s="14"/>
      <c r="BG48" s="41">
        <v>1409.2854535055715</v>
      </c>
      <c r="BH48" s="35">
        <v>598781.64436941058</v>
      </c>
      <c r="BI48" s="79">
        <v>843.85426123595653</v>
      </c>
      <c r="BJ48" s="50"/>
      <c r="BK48" s="41">
        <v>1413.2230423800474</v>
      </c>
      <c r="BL48" s="35">
        <v>604769.46081310464</v>
      </c>
      <c r="BM48" s="79">
        <v>854.67413734883667</v>
      </c>
      <c r="BN48" s="42"/>
      <c r="BO48" s="41">
        <v>1409.312431933474</v>
      </c>
      <c r="BP48" s="35">
        <v>610817.15542123572</v>
      </c>
      <c r="BQ48" s="79">
        <v>860.83221077338851</v>
      </c>
      <c r="BR48" s="14"/>
      <c r="BS48" s="41">
        <v>1405.4018214869004</v>
      </c>
      <c r="BT48" s="35">
        <v>616925.32697544806</v>
      </c>
      <c r="BU48" s="79">
        <v>867.02797825269624</v>
      </c>
      <c r="BV48" s="14"/>
      <c r="BW48" s="41">
        <v>1401.4912110403268</v>
      </c>
      <c r="BX48" s="35">
        <v>623094.58024520252</v>
      </c>
      <c r="BY48" s="79">
        <v>873.26157786051294</v>
      </c>
      <c r="BZ48" s="14"/>
      <c r="CA48" s="41">
        <v>1397.5806005937529</v>
      </c>
      <c r="CB48" s="35">
        <v>629325.52604765457</v>
      </c>
      <c r="CC48" s="79">
        <v>879.53314666266056</v>
      </c>
      <c r="CD48" s="50"/>
      <c r="CE48" s="41">
        <v>1408.9080853852749</v>
      </c>
      <c r="CF48" s="35">
        <v>635618.78130813106</v>
      </c>
      <c r="CG48" s="79">
        <v>895.5284402077607</v>
      </c>
      <c r="CH48" s="42"/>
      <c r="CI48" s="41">
        <v>1380.3307331856581</v>
      </c>
      <c r="CJ48" s="35">
        <v>641974.96912121237</v>
      </c>
      <c r="CK48" s="79">
        <v>886.13777981392332</v>
      </c>
      <c r="CL48" s="14"/>
      <c r="CM48" s="41">
        <v>1351.7533809860408</v>
      </c>
      <c r="CN48" s="35">
        <v>648394.71881242446</v>
      </c>
      <c r="CO48" s="79">
        <v>876.46975336818798</v>
      </c>
      <c r="CP48" s="14"/>
      <c r="CQ48" s="41">
        <v>1323.176028786424</v>
      </c>
      <c r="CR48" s="35">
        <v>654878.66600054875</v>
      </c>
      <c r="CS48" s="79">
        <v>866.51975261555708</v>
      </c>
      <c r="CT48" s="14"/>
      <c r="CU48" s="41">
        <v>1294.598676586807</v>
      </c>
      <c r="CV48" s="35">
        <v>661427.45266055421</v>
      </c>
      <c r="CW48" s="79">
        <v>856.28310487253646</v>
      </c>
      <c r="CX48" s="50"/>
      <c r="CY48" s="41">
        <v>1266.0213243871899</v>
      </c>
      <c r="CZ48" s="35">
        <v>668041.7271871597</v>
      </c>
      <c r="DA48" s="79">
        <v>845.75507219939379</v>
      </c>
      <c r="DB48" s="42"/>
      <c r="DC48" s="41">
        <v>1256.47274582719</v>
      </c>
      <c r="DD48" s="35">
        <v>674722.14445903129</v>
      </c>
      <c r="DE48" s="79">
        <v>847.76998551884901</v>
      </c>
      <c r="DF48" s="14"/>
      <c r="DG48" s="41">
        <v>1246.9241672671899</v>
      </c>
      <c r="DH48" s="35">
        <v>681469.36590362166</v>
      </c>
      <c r="DI48" s="79">
        <v>849.74062159747336</v>
      </c>
      <c r="DJ48" s="14"/>
      <c r="DK48" s="41">
        <v>1237.3755887071898</v>
      </c>
      <c r="DL48" s="35">
        <v>688284.05956265784</v>
      </c>
      <c r="DM48" s="79">
        <v>851.6658933991182</v>
      </c>
      <c r="DN48" s="14"/>
      <c r="DO48" s="41">
        <v>1227.8270101471899</v>
      </c>
      <c r="DP48" s="35">
        <v>695166.90015828446</v>
      </c>
      <c r="DQ48" s="79">
        <v>853.54469657463642</v>
      </c>
      <c r="DR48" s="50"/>
      <c r="DS48" s="41">
        <v>1218.27843158719</v>
      </c>
      <c r="DT48" s="35">
        <v>702118.56915986736</v>
      </c>
      <c r="DU48" s="79">
        <v>855.37590922432514</v>
      </c>
      <c r="DV48" s="26"/>
    </row>
    <row r="49" spans="1:126" x14ac:dyDescent="0.35">
      <c r="A49" s="57" t="s">
        <v>65</v>
      </c>
      <c r="B49" s="55" t="s">
        <v>36</v>
      </c>
      <c r="C49" s="316">
        <v>449.76518678996047</v>
      </c>
      <c r="D49" s="35">
        <v>518340.28953846829</v>
      </c>
      <c r="E49" s="79">
        <v>233.13141714503141</v>
      </c>
      <c r="F49" s="42"/>
      <c r="G49" s="128">
        <v>434.18288258916783</v>
      </c>
      <c r="H49" s="35">
        <v>523523.69243385299</v>
      </c>
      <c r="I49" s="79">
        <v>227.30502588465521</v>
      </c>
      <c r="J49" s="125"/>
      <c r="K49" s="128">
        <v>418.6005783883752</v>
      </c>
      <c r="L49" s="35">
        <v>528758.92935819156</v>
      </c>
      <c r="M49" s="79">
        <v>221.338793657357</v>
      </c>
      <c r="N49" s="125"/>
      <c r="O49" s="128">
        <v>403.01827418758256</v>
      </c>
      <c r="P49" s="35">
        <v>534046.51865177345</v>
      </c>
      <c r="Q49" s="79">
        <v>215.23050628292435</v>
      </c>
      <c r="R49" s="125"/>
      <c r="S49" s="128">
        <v>387.43596998678993</v>
      </c>
      <c r="T49" s="35">
        <v>539386.98383829114</v>
      </c>
      <c r="U49" s="79">
        <v>208.9779192816373</v>
      </c>
      <c r="V49" s="50"/>
      <c r="W49" s="136">
        <v>371.85366578599741</v>
      </c>
      <c r="X49" s="35">
        <v>544780.85367667407</v>
      </c>
      <c r="Y49" s="79">
        <v>202.57875748969633</v>
      </c>
      <c r="Z49" s="42"/>
      <c r="AA49" s="128">
        <v>371.85410326089834</v>
      </c>
      <c r="AB49" s="35">
        <v>550228.66221344087</v>
      </c>
      <c r="AC49" s="79">
        <v>204.60478577582279</v>
      </c>
      <c r="AD49" s="125"/>
      <c r="AE49" s="128">
        <v>371.85454073579928</v>
      </c>
      <c r="AF49" s="35">
        <v>555730.94883557525</v>
      </c>
      <c r="AG49" s="79">
        <v>206.65107675192283</v>
      </c>
      <c r="AH49" s="125"/>
      <c r="AI49" s="128">
        <v>371.85497821070021</v>
      </c>
      <c r="AJ49" s="35">
        <v>561288.25832393102</v>
      </c>
      <c r="AK49" s="79">
        <v>208.71783306896725</v>
      </c>
      <c r="AL49" s="125"/>
      <c r="AM49" s="128">
        <v>371.85541568560114</v>
      </c>
      <c r="AN49" s="35">
        <v>566901.14090717037</v>
      </c>
      <c r="AO49" s="79">
        <v>210.8052594046774</v>
      </c>
      <c r="AP49" s="50"/>
      <c r="AQ49" s="136">
        <v>371.85585316050214</v>
      </c>
      <c r="AR49" s="35">
        <v>572570.15231624211</v>
      </c>
      <c r="AS49" s="79">
        <v>212.91356248379486</v>
      </c>
      <c r="AT49" s="42"/>
      <c r="AU49" s="128">
        <v>371.85585316050214</v>
      </c>
      <c r="AV49" s="35">
        <v>578295.85383940453</v>
      </c>
      <c r="AW49" s="79">
        <v>215.04269810863281</v>
      </c>
      <c r="AX49" s="125"/>
      <c r="AY49" s="128">
        <v>371.85585316050214</v>
      </c>
      <c r="AZ49" s="35">
        <v>584078.8123777986</v>
      </c>
      <c r="BA49" s="79">
        <v>217.19312508971916</v>
      </c>
      <c r="BB49" s="125"/>
      <c r="BC49" s="128">
        <v>371.85585316050214</v>
      </c>
      <c r="BD49" s="35">
        <v>589919.60050157655</v>
      </c>
      <c r="BE49" s="79">
        <v>219.36505634061635</v>
      </c>
      <c r="BF49" s="125"/>
      <c r="BG49" s="128">
        <v>371.85585316050214</v>
      </c>
      <c r="BH49" s="35">
        <v>595818.79650659231</v>
      </c>
      <c r="BI49" s="79">
        <v>221.55870690402247</v>
      </c>
      <c r="BJ49" s="50"/>
      <c r="BK49" s="136">
        <v>371.85585316050214</v>
      </c>
      <c r="BL49" s="35">
        <v>601776.98447165824</v>
      </c>
      <c r="BM49" s="79">
        <v>223.77429397306273</v>
      </c>
      <c r="BN49" s="42"/>
      <c r="BO49" s="128">
        <v>371.85585316050214</v>
      </c>
      <c r="BP49" s="35">
        <v>607794.75431637478</v>
      </c>
      <c r="BQ49" s="79">
        <v>226.01203691279335</v>
      </c>
      <c r="BR49" s="125"/>
      <c r="BS49" s="128">
        <v>371.85585316050214</v>
      </c>
      <c r="BT49" s="35">
        <v>613872.70185953856</v>
      </c>
      <c r="BU49" s="79">
        <v>228.27215728192127</v>
      </c>
      <c r="BV49" s="125"/>
      <c r="BW49" s="128">
        <v>371.85585316050214</v>
      </c>
      <c r="BX49" s="35">
        <v>620011.428878134</v>
      </c>
      <c r="BY49" s="79">
        <v>230.55487885474051</v>
      </c>
      <c r="BZ49" s="125"/>
      <c r="CA49" s="128">
        <v>371.85585316050214</v>
      </c>
      <c r="CB49" s="35">
        <v>626211.5431669153</v>
      </c>
      <c r="CC49" s="79">
        <v>232.86042764328789</v>
      </c>
      <c r="CD49" s="50"/>
      <c r="CE49" s="136">
        <v>371.85585316050214</v>
      </c>
      <c r="CF49" s="35">
        <v>632473.65859858447</v>
      </c>
      <c r="CG49" s="79">
        <v>235.1890319197208</v>
      </c>
      <c r="CH49" s="42"/>
      <c r="CI49" s="128">
        <v>371.85585316050214</v>
      </c>
      <c r="CJ49" s="35">
        <v>638798.39518457034</v>
      </c>
      <c r="CK49" s="79">
        <v>237.540922238918</v>
      </c>
      <c r="CL49" s="125"/>
      <c r="CM49" s="128">
        <v>371.85585316050214</v>
      </c>
      <c r="CN49" s="35">
        <v>645186.37913641601</v>
      </c>
      <c r="CO49" s="79">
        <v>239.91633146130718</v>
      </c>
      <c r="CP49" s="125"/>
      <c r="CQ49" s="128">
        <v>371.85585316050214</v>
      </c>
      <c r="CR49" s="35">
        <v>651638.24292778014</v>
      </c>
      <c r="CS49" s="79">
        <v>242.31549477592023</v>
      </c>
      <c r="CT49" s="125"/>
      <c r="CU49" s="128">
        <v>371.85585316050214</v>
      </c>
      <c r="CV49" s="35">
        <v>658154.6253570579</v>
      </c>
      <c r="CW49" s="79">
        <v>244.73864972367943</v>
      </c>
      <c r="CX49" s="50"/>
      <c r="CY49" s="136">
        <v>371.85585316050214</v>
      </c>
      <c r="CZ49" s="35">
        <v>664736.17161062849</v>
      </c>
      <c r="DA49" s="79">
        <v>247.18603622091621</v>
      </c>
      <c r="DB49" s="42"/>
      <c r="DC49" s="128">
        <v>371.85585316050214</v>
      </c>
      <c r="DD49" s="35">
        <v>671383.53332673479</v>
      </c>
      <c r="DE49" s="79">
        <v>249.65789658312539</v>
      </c>
      <c r="DF49" s="125"/>
      <c r="DG49" s="128">
        <v>371.85585316050214</v>
      </c>
      <c r="DH49" s="35">
        <v>678097.36866000213</v>
      </c>
      <c r="DI49" s="79">
        <v>252.15447554895664</v>
      </c>
      <c r="DJ49" s="125"/>
      <c r="DK49" s="128">
        <v>371.85585316050214</v>
      </c>
      <c r="DL49" s="35">
        <v>684878.34234660212</v>
      </c>
      <c r="DM49" s="79">
        <v>254.67602030444618</v>
      </c>
      <c r="DN49" s="125"/>
      <c r="DO49" s="128">
        <v>371.85585316050214</v>
      </c>
      <c r="DP49" s="35">
        <v>691727.12577006815</v>
      </c>
      <c r="DQ49" s="79">
        <v>257.22278050749065</v>
      </c>
      <c r="DR49" s="50"/>
      <c r="DS49" s="136">
        <v>371.85585316050214</v>
      </c>
      <c r="DT49" s="35">
        <v>698644.39702776878</v>
      </c>
      <c r="DU49" s="79">
        <v>259.79500831256553</v>
      </c>
      <c r="DV49" s="26"/>
    </row>
    <row r="50" spans="1:126" x14ac:dyDescent="0.35">
      <c r="A50" s="57" t="s">
        <v>66</v>
      </c>
      <c r="B50" s="55" t="s">
        <v>33</v>
      </c>
      <c r="C50" s="316">
        <v>226.40512768812789</v>
      </c>
      <c r="D50" s="35">
        <v>518340.28953846829</v>
      </c>
      <c r="E50" s="79">
        <v>117.3548994388581</v>
      </c>
      <c r="F50" s="42"/>
      <c r="G50" s="128">
        <v>215.16685690926906</v>
      </c>
      <c r="H50" s="35">
        <v>523523.69243385299</v>
      </c>
      <c r="I50" s="79">
        <v>112.64494741852704</v>
      </c>
      <c r="J50" s="125"/>
      <c r="K50" s="128">
        <v>203.92858613041022</v>
      </c>
      <c r="L50" s="35">
        <v>528758.92935819156</v>
      </c>
      <c r="M50" s="79">
        <v>107.82906086784546</v>
      </c>
      <c r="N50" s="125"/>
      <c r="O50" s="128">
        <v>192.69031535155139</v>
      </c>
      <c r="P50" s="35">
        <v>534046.51865177345</v>
      </c>
      <c r="Q50" s="79">
        <v>102.90559209140841</v>
      </c>
      <c r="R50" s="125"/>
      <c r="S50" s="128">
        <v>181.45204457269256</v>
      </c>
      <c r="T50" s="35">
        <v>539386.98383829114</v>
      </c>
      <c r="U50" s="79">
        <v>97.872871033355807</v>
      </c>
      <c r="V50" s="50"/>
      <c r="W50" s="93">
        <v>170.2137737938337</v>
      </c>
      <c r="X50" s="35">
        <v>544780.85367667407</v>
      </c>
      <c r="Y50" s="79">
        <v>92.729204994933013</v>
      </c>
      <c r="Z50" s="42"/>
      <c r="AA50" s="128">
        <v>164.34562037448606</v>
      </c>
      <c r="AB50" s="35">
        <v>550228.66221344087</v>
      </c>
      <c r="AC50" s="79">
        <v>90.42767083929148</v>
      </c>
      <c r="AD50" s="125"/>
      <c r="AE50" s="128">
        <v>158.47746695513842</v>
      </c>
      <c r="AF50" s="35">
        <v>555730.94883557525</v>
      </c>
      <c r="AG50" s="79">
        <v>88.070833080037588</v>
      </c>
      <c r="AH50" s="125"/>
      <c r="AI50" s="128">
        <v>152.60931353579079</v>
      </c>
      <c r="AJ50" s="35">
        <v>561288.25832393102</v>
      </c>
      <c r="AK50" s="79">
        <v>85.657815798514719</v>
      </c>
      <c r="AL50" s="125"/>
      <c r="AM50" s="128">
        <v>146.74116011644315</v>
      </c>
      <c r="AN50" s="35">
        <v>566901.14090717037</v>
      </c>
      <c r="AO50" s="79">
        <v>83.187731088053397</v>
      </c>
      <c r="AP50" s="50"/>
      <c r="AQ50" s="93">
        <v>140.87300669709555</v>
      </c>
      <c r="AR50" s="35">
        <v>572570.15231624211</v>
      </c>
      <c r="AS50" s="79">
        <v>80.659678901802991</v>
      </c>
      <c r="AT50" s="42"/>
      <c r="AU50" s="128">
        <v>142.20483963104962</v>
      </c>
      <c r="AV50" s="35">
        <v>578295.85383940453</v>
      </c>
      <c r="AW50" s="79">
        <v>82.236469154533424</v>
      </c>
      <c r="AX50" s="125"/>
      <c r="AY50" s="128">
        <v>143.5366725650037</v>
      </c>
      <c r="AZ50" s="35">
        <v>584078.8123777986</v>
      </c>
      <c r="BA50" s="79">
        <v>83.836729244428312</v>
      </c>
      <c r="BB50" s="125"/>
      <c r="BC50" s="128">
        <v>144.86850549895777</v>
      </c>
      <c r="BD50" s="35">
        <v>589919.60050157655</v>
      </c>
      <c r="BE50" s="79">
        <v>85.460770889205619</v>
      </c>
      <c r="BF50" s="125"/>
      <c r="BG50" s="128">
        <v>146.20033843291185</v>
      </c>
      <c r="BH50" s="35">
        <v>595818.79650659231</v>
      </c>
      <c r="BI50" s="79">
        <v>87.108909693954033</v>
      </c>
      <c r="BJ50" s="50"/>
      <c r="BK50" s="93">
        <v>147.53217136686587</v>
      </c>
      <c r="BL50" s="35">
        <v>601776.98447165824</v>
      </c>
      <c r="BM50" s="79">
        <v>88.781465197708457</v>
      </c>
      <c r="BN50" s="42"/>
      <c r="BO50" s="128">
        <v>148.65316499164413</v>
      </c>
      <c r="BP50" s="35">
        <v>607794.75431637478</v>
      </c>
      <c r="BQ50" s="79">
        <v>90.350613894447861</v>
      </c>
      <c r="BR50" s="125"/>
      <c r="BS50" s="128">
        <v>149.7741586164224</v>
      </c>
      <c r="BT50" s="35">
        <v>613872.70185953856</v>
      </c>
      <c r="BU50" s="79">
        <v>91.942267418602299</v>
      </c>
      <c r="BV50" s="125"/>
      <c r="BW50" s="128">
        <v>150.89515224120066</v>
      </c>
      <c r="BX50" s="35">
        <v>620011.428878134</v>
      </c>
      <c r="BY50" s="79">
        <v>93.556718951850385</v>
      </c>
      <c r="BZ50" s="125"/>
      <c r="CA50" s="128">
        <v>152.01614586597893</v>
      </c>
      <c r="CB50" s="35">
        <v>626211.5431669153</v>
      </c>
      <c r="CC50" s="79">
        <v>95.194265289021558</v>
      </c>
      <c r="CD50" s="50"/>
      <c r="CE50" s="93">
        <v>153.13713949075725</v>
      </c>
      <c r="CF50" s="35">
        <v>632473.65859858447</v>
      </c>
      <c r="CG50" s="79">
        <v>96.855206881040999</v>
      </c>
      <c r="CH50" s="42"/>
      <c r="CI50" s="128">
        <v>154.13709161114028</v>
      </c>
      <c r="CJ50" s="35">
        <v>638798.39518457034</v>
      </c>
      <c r="CK50" s="79">
        <v>98.46252675961351</v>
      </c>
      <c r="CL50" s="125"/>
      <c r="CM50" s="128">
        <v>155.13704373152331</v>
      </c>
      <c r="CN50" s="35">
        <v>645186.37913641601</v>
      </c>
      <c r="CO50" s="79">
        <v>100.09230751506935</v>
      </c>
      <c r="CP50" s="125"/>
      <c r="CQ50" s="128">
        <v>156.13699585190633</v>
      </c>
      <c r="CR50" s="35">
        <v>651638.24292778014</v>
      </c>
      <c r="CS50" s="79">
        <v>101.74483763295834</v>
      </c>
      <c r="CT50" s="125"/>
      <c r="CU50" s="128">
        <v>157.13694797228936</v>
      </c>
      <c r="CV50" s="35">
        <v>658154.6253570579</v>
      </c>
      <c r="CW50" s="79">
        <v>103.42040912245361</v>
      </c>
      <c r="CX50" s="50"/>
      <c r="CY50" s="93">
        <v>158.13690009267245</v>
      </c>
      <c r="CZ50" s="35">
        <v>664736.17161062849</v>
      </c>
      <c r="DA50" s="79">
        <v>105.11931755797553</v>
      </c>
      <c r="DB50" s="42"/>
      <c r="DC50" s="128">
        <v>158.13690009267245</v>
      </c>
      <c r="DD50" s="35">
        <v>671383.53332673479</v>
      </c>
      <c r="DE50" s="79">
        <v>106.17051073355529</v>
      </c>
      <c r="DF50" s="125"/>
      <c r="DG50" s="128">
        <v>158.13690009267245</v>
      </c>
      <c r="DH50" s="35">
        <v>678097.36866000213</v>
      </c>
      <c r="DI50" s="79">
        <v>107.23221584089085</v>
      </c>
      <c r="DJ50" s="125"/>
      <c r="DK50" s="128">
        <v>158.13690009267245</v>
      </c>
      <c r="DL50" s="35">
        <v>684878.34234660212</v>
      </c>
      <c r="DM50" s="79">
        <v>108.30453799929974</v>
      </c>
      <c r="DN50" s="125"/>
      <c r="DO50" s="128">
        <v>158.13690009267245</v>
      </c>
      <c r="DP50" s="35">
        <v>691727.12577006815</v>
      </c>
      <c r="DQ50" s="79">
        <v>109.38758337929274</v>
      </c>
      <c r="DR50" s="50"/>
      <c r="DS50" s="93">
        <v>158.13690009267245</v>
      </c>
      <c r="DT50" s="35">
        <v>698644.39702776878</v>
      </c>
      <c r="DU50" s="79">
        <v>110.48145921308566</v>
      </c>
      <c r="DV50" s="26"/>
    </row>
    <row r="51" spans="1:126" x14ac:dyDescent="0.35">
      <c r="A51" s="57" t="s">
        <v>67</v>
      </c>
      <c r="B51" s="55" t="s">
        <v>34</v>
      </c>
      <c r="C51" s="316">
        <v>17</v>
      </c>
      <c r="D51" s="35">
        <v>518340.28953846829</v>
      </c>
      <c r="E51" s="79">
        <v>8.8117849221539615</v>
      </c>
      <c r="F51" s="42"/>
      <c r="G51" s="128">
        <v>39.096612395209561</v>
      </c>
      <c r="H51" s="35">
        <v>523523.69243385299</v>
      </c>
      <c r="I51" s="79">
        <v>20.468002882795254</v>
      </c>
      <c r="J51" s="125"/>
      <c r="K51" s="128">
        <v>61.193224790419123</v>
      </c>
      <c r="L51" s="35">
        <v>528758.92935819156</v>
      </c>
      <c r="M51" s="79">
        <v>32.356464024157162</v>
      </c>
      <c r="N51" s="125"/>
      <c r="O51" s="128">
        <v>83.289837185628684</v>
      </c>
      <c r="P51" s="35">
        <v>534046.51865177345</v>
      </c>
      <c r="Q51" s="79">
        <v>44.480647588058027</v>
      </c>
      <c r="R51" s="125"/>
      <c r="S51" s="128">
        <v>105.38644958083825</v>
      </c>
      <c r="T51" s="35">
        <v>539386.98383829114</v>
      </c>
      <c r="U51" s="79">
        <v>56.844079176834484</v>
      </c>
      <c r="V51" s="50"/>
      <c r="W51" s="136">
        <v>127.48306197604782</v>
      </c>
      <c r="X51" s="35">
        <v>544780.85367667407</v>
      </c>
      <c r="Y51" s="79">
        <v>69.450331332627684</v>
      </c>
      <c r="Z51" s="42"/>
      <c r="AA51" s="124">
        <v>127.48306197604782</v>
      </c>
      <c r="AB51" s="35">
        <v>550228.66221344087</v>
      </c>
      <c r="AC51" s="79">
        <v>70.144834645953964</v>
      </c>
      <c r="AD51" s="125"/>
      <c r="AE51" s="124">
        <v>127.48306197604782</v>
      </c>
      <c r="AF51" s="35">
        <v>555730.94883557525</v>
      </c>
      <c r="AG51" s="79">
        <v>70.846282992413506</v>
      </c>
      <c r="AH51" s="125"/>
      <c r="AI51" s="124">
        <v>127.48306197604782</v>
      </c>
      <c r="AJ51" s="35">
        <v>561288.25832393102</v>
      </c>
      <c r="AK51" s="79">
        <v>71.554745822337637</v>
      </c>
      <c r="AL51" s="125"/>
      <c r="AM51" s="124">
        <v>127.48306197604782</v>
      </c>
      <c r="AN51" s="35">
        <v>566901.14090717037</v>
      </c>
      <c r="AO51" s="79">
        <v>72.27029328056102</v>
      </c>
      <c r="AP51" s="50"/>
      <c r="AQ51" s="136">
        <v>137.60202709523807</v>
      </c>
      <c r="AR51" s="35">
        <v>572570.15231624211</v>
      </c>
      <c r="AS51" s="79">
        <v>78.786813612944144</v>
      </c>
      <c r="AT51" s="42"/>
      <c r="AU51" s="124">
        <v>137.60202709523807</v>
      </c>
      <c r="AV51" s="35">
        <v>578295.85383940453</v>
      </c>
      <c r="AW51" s="79">
        <v>79.574681749073576</v>
      </c>
      <c r="AX51" s="125"/>
      <c r="AY51" s="124">
        <v>137.60202709523807</v>
      </c>
      <c r="AZ51" s="35">
        <v>584078.8123777986</v>
      </c>
      <c r="BA51" s="79">
        <v>80.370428566564328</v>
      </c>
      <c r="BB51" s="125"/>
      <c r="BC51" s="124">
        <v>137.60202709523807</v>
      </c>
      <c r="BD51" s="35">
        <v>589919.60050157655</v>
      </c>
      <c r="BE51" s="79">
        <v>81.17413285222996</v>
      </c>
      <c r="BF51" s="125"/>
      <c r="BG51" s="124">
        <v>137.60202709523807</v>
      </c>
      <c r="BH51" s="35">
        <v>595818.79650659231</v>
      </c>
      <c r="BI51" s="79">
        <v>81.985874180752248</v>
      </c>
      <c r="BJ51" s="50"/>
      <c r="BK51" s="136">
        <v>144.26869376190473</v>
      </c>
      <c r="BL51" s="35">
        <v>601776.98447165824</v>
      </c>
      <c r="BM51" s="79">
        <v>86.817579485704158</v>
      </c>
      <c r="BN51" s="42"/>
      <c r="BO51" s="124">
        <v>144.26869376190473</v>
      </c>
      <c r="BP51" s="35">
        <v>607794.75431637478</v>
      </c>
      <c r="BQ51" s="79">
        <v>87.685755280561196</v>
      </c>
      <c r="BR51" s="125"/>
      <c r="BS51" s="124">
        <v>144.26869376190473</v>
      </c>
      <c r="BT51" s="35">
        <v>613872.70185953856</v>
      </c>
      <c r="BU51" s="79">
        <v>88.562612833366813</v>
      </c>
      <c r="BV51" s="125"/>
      <c r="BW51" s="124">
        <v>144.26869376190473</v>
      </c>
      <c r="BX51" s="35">
        <v>620011.428878134</v>
      </c>
      <c r="BY51" s="79">
        <v>89.448238961700483</v>
      </c>
      <c r="BZ51" s="125"/>
      <c r="CA51" s="124">
        <v>144.26869376190473</v>
      </c>
      <c r="CB51" s="35">
        <v>626211.5431669153</v>
      </c>
      <c r="CC51" s="79">
        <v>90.342721351317479</v>
      </c>
      <c r="CD51" s="50"/>
      <c r="CE51" s="136">
        <v>159.50678899999997</v>
      </c>
      <c r="CF51" s="35">
        <v>632473.65859858447</v>
      </c>
      <c r="CG51" s="79">
        <v>100.88384241014244</v>
      </c>
      <c r="CH51" s="42"/>
      <c r="CI51" s="124">
        <v>159.50678899999997</v>
      </c>
      <c r="CJ51" s="35">
        <v>638798.39518457034</v>
      </c>
      <c r="CK51" s="79">
        <v>101.89268083424386</v>
      </c>
      <c r="CL51" s="125"/>
      <c r="CM51" s="124">
        <v>159.50678899999997</v>
      </c>
      <c r="CN51" s="35">
        <v>645186.37913641601</v>
      </c>
      <c r="CO51" s="79">
        <v>102.91160764258629</v>
      </c>
      <c r="CP51" s="125"/>
      <c r="CQ51" s="124">
        <v>159.50678899999997</v>
      </c>
      <c r="CR51" s="35">
        <v>651638.24292778014</v>
      </c>
      <c r="CS51" s="79">
        <v>103.94072371901215</v>
      </c>
      <c r="CT51" s="125"/>
      <c r="CU51" s="124">
        <v>159.50678899999997</v>
      </c>
      <c r="CV51" s="35">
        <v>658154.6253570579</v>
      </c>
      <c r="CW51" s="79">
        <v>104.98013095620227</v>
      </c>
      <c r="CX51" s="50"/>
      <c r="CY51" s="136">
        <v>159.50678899999997</v>
      </c>
      <c r="CZ51" s="35">
        <v>664736.17161062849</v>
      </c>
      <c r="DA51" s="79">
        <v>106.02993226576429</v>
      </c>
      <c r="DB51" s="42"/>
      <c r="DC51" s="124">
        <v>159.50678899999997</v>
      </c>
      <c r="DD51" s="35">
        <v>671383.53332673479</v>
      </c>
      <c r="DE51" s="79">
        <v>107.09023158842194</v>
      </c>
      <c r="DF51" s="125"/>
      <c r="DG51" s="124">
        <v>159.50678899999997</v>
      </c>
      <c r="DH51" s="35">
        <v>678097.36866000213</v>
      </c>
      <c r="DI51" s="79">
        <v>108.16113390430615</v>
      </c>
      <c r="DJ51" s="125"/>
      <c r="DK51" s="124">
        <v>159.50678899999997</v>
      </c>
      <c r="DL51" s="35">
        <v>684878.34234660212</v>
      </c>
      <c r="DM51" s="79">
        <v>109.2427452433492</v>
      </c>
      <c r="DN51" s="125"/>
      <c r="DO51" s="124">
        <v>159.50678899999997</v>
      </c>
      <c r="DP51" s="35">
        <v>691727.12577006815</v>
      </c>
      <c r="DQ51" s="79">
        <v>110.3351726957827</v>
      </c>
      <c r="DR51" s="50"/>
      <c r="DS51" s="136">
        <v>159.50678899999997</v>
      </c>
      <c r="DT51" s="35">
        <v>698644.39702776878</v>
      </c>
      <c r="DU51" s="79">
        <v>111.43852442274051</v>
      </c>
      <c r="DV51" s="26"/>
    </row>
    <row r="52" spans="1:126" x14ac:dyDescent="0.35">
      <c r="A52" s="57" t="s">
        <v>68</v>
      </c>
      <c r="B52" s="55" t="s">
        <v>62</v>
      </c>
      <c r="C52" s="316">
        <v>794.73074162399985</v>
      </c>
      <c r="D52" s="35">
        <v>518340.28953846829</v>
      </c>
      <c r="E52" s="79">
        <v>411.94096271850572</v>
      </c>
      <c r="F52" s="42"/>
      <c r="G52" s="128">
        <v>789.16020411119985</v>
      </c>
      <c r="H52" s="35">
        <v>523523.69243385299</v>
      </c>
      <c r="I52" s="79">
        <v>413.14406397814844</v>
      </c>
      <c r="J52" s="125"/>
      <c r="K52" s="128">
        <v>783.58966659839984</v>
      </c>
      <c r="L52" s="35">
        <v>528758.92935819156</v>
      </c>
      <c r="M52" s="79">
        <v>414.33003316671216</v>
      </c>
      <c r="N52" s="125"/>
      <c r="O52" s="128">
        <v>778.01912908559984</v>
      </c>
      <c r="P52" s="35">
        <v>534046.51865177345</v>
      </c>
      <c r="Q52" s="79">
        <v>415.49840733264938</v>
      </c>
      <c r="R52" s="125"/>
      <c r="S52" s="128">
        <v>772.44859157279984</v>
      </c>
      <c r="T52" s="35">
        <v>539386.98383829114</v>
      </c>
      <c r="U52" s="79">
        <v>416.64871597858854</v>
      </c>
      <c r="V52" s="50"/>
      <c r="W52" s="136">
        <v>766.87805405999995</v>
      </c>
      <c r="X52" s="35">
        <v>544780.85367667407</v>
      </c>
      <c r="Y52" s="79">
        <v>417.7804809567134</v>
      </c>
      <c r="Z52" s="42"/>
      <c r="AA52" s="128">
        <v>755.09868536879992</v>
      </c>
      <c r="AB52" s="35">
        <v>550228.66221344087</v>
      </c>
      <c r="AC52" s="79">
        <v>415.47693948960267</v>
      </c>
      <c r="AD52" s="125"/>
      <c r="AE52" s="128">
        <v>743.31931667759989</v>
      </c>
      <c r="AF52" s="35">
        <v>555730.94883557525</v>
      </c>
      <c r="AG52" s="79">
        <v>413.08554914505402</v>
      </c>
      <c r="AH52" s="125"/>
      <c r="AI52" s="128">
        <v>731.53994798639985</v>
      </c>
      <c r="AJ52" s="35">
        <v>561288.25832393102</v>
      </c>
      <c r="AK52" s="79">
        <v>410.60478329966543</v>
      </c>
      <c r="AL52" s="125"/>
      <c r="AM52" s="128">
        <v>719.76057929519982</v>
      </c>
      <c r="AN52" s="35">
        <v>566901.14090717037</v>
      </c>
      <c r="AO52" s="79">
        <v>408.03309358245463</v>
      </c>
      <c r="AP52" s="50"/>
      <c r="AQ52" s="136">
        <v>707.9812106039999</v>
      </c>
      <c r="AR52" s="35">
        <v>572570.15231624211</v>
      </c>
      <c r="AS52" s="79">
        <v>405.36890959256971</v>
      </c>
      <c r="AT52" s="42"/>
      <c r="AU52" s="128">
        <v>704.7904849631999</v>
      </c>
      <c r="AV52" s="35">
        <v>578295.85383940453</v>
      </c>
      <c r="AW52" s="79">
        <v>407.5774152796817</v>
      </c>
      <c r="AX52" s="125"/>
      <c r="AY52" s="128">
        <v>701.5997593223999</v>
      </c>
      <c r="AZ52" s="35">
        <v>584078.8123777986</v>
      </c>
      <c r="BA52" s="79">
        <v>409.78955418957668</v>
      </c>
      <c r="BB52" s="125"/>
      <c r="BC52" s="128">
        <v>698.40903368159991</v>
      </c>
      <c r="BD52" s="35">
        <v>589919.60050157655</v>
      </c>
      <c r="BE52" s="79">
        <v>412.00517813614152</v>
      </c>
      <c r="BF52" s="125"/>
      <c r="BG52" s="128">
        <v>695.21830804079991</v>
      </c>
      <c r="BH52" s="35">
        <v>595818.79650659231</v>
      </c>
      <c r="BI52" s="79">
        <v>414.22413560621874</v>
      </c>
      <c r="BJ52" s="50"/>
      <c r="BK52" s="136">
        <v>692.02758240000014</v>
      </c>
      <c r="BL52" s="35">
        <v>601776.98447165824</v>
      </c>
      <c r="BM52" s="79">
        <v>416.44627170788408</v>
      </c>
      <c r="BN52" s="42"/>
      <c r="BO52" s="128">
        <v>687.5350579200001</v>
      </c>
      <c r="BP52" s="35">
        <v>607794.75431637478</v>
      </c>
      <c r="BQ52" s="79">
        <v>417.88020161238097</v>
      </c>
      <c r="BR52" s="125"/>
      <c r="BS52" s="128">
        <v>683.04253344000006</v>
      </c>
      <c r="BT52" s="35">
        <v>613872.70185953856</v>
      </c>
      <c r="BU52" s="79">
        <v>419.30116548779705</v>
      </c>
      <c r="BV52" s="125"/>
      <c r="BW52" s="128">
        <v>678.55000896000001</v>
      </c>
      <c r="BX52" s="35">
        <v>620011.428878134</v>
      </c>
      <c r="BY52" s="79">
        <v>420.70876062056021</v>
      </c>
      <c r="BZ52" s="125"/>
      <c r="CA52" s="128">
        <v>674.05748447999997</v>
      </c>
      <c r="CB52" s="35">
        <v>626211.5431669153</v>
      </c>
      <c r="CC52" s="79">
        <v>422.10257753942983</v>
      </c>
      <c r="CD52" s="50"/>
      <c r="CE52" s="136">
        <v>669.56496000000016</v>
      </c>
      <c r="CF52" s="35">
        <v>632473.65859858447</v>
      </c>
      <c r="CG52" s="79">
        <v>423.48219992061496</v>
      </c>
      <c r="CH52" s="42"/>
      <c r="CI52" s="128">
        <v>639.9876556800001</v>
      </c>
      <c r="CJ52" s="35">
        <v>638798.39518457034</v>
      </c>
      <c r="CK52" s="79">
        <v>408.82308738631946</v>
      </c>
      <c r="CL52" s="125"/>
      <c r="CM52" s="128">
        <v>610.41035136000005</v>
      </c>
      <c r="CN52" s="35">
        <v>645186.37913641601</v>
      </c>
      <c r="CO52" s="79">
        <v>393.82844438134595</v>
      </c>
      <c r="CP52" s="125"/>
      <c r="CQ52" s="128">
        <v>580.83304704</v>
      </c>
      <c r="CR52" s="35">
        <v>651638.24292778014</v>
      </c>
      <c r="CS52" s="79">
        <v>378.49302620753423</v>
      </c>
      <c r="CT52" s="125"/>
      <c r="CU52" s="128">
        <v>551.25574271999994</v>
      </c>
      <c r="CV52" s="35">
        <v>658154.6253570579</v>
      </c>
      <c r="CW52" s="79">
        <v>362.81151682580827</v>
      </c>
      <c r="CX52" s="50"/>
      <c r="CY52" s="136">
        <v>521.6784384</v>
      </c>
      <c r="CZ52" s="35">
        <v>664736.17161062849</v>
      </c>
      <c r="DA52" s="79">
        <v>346.77852795382711</v>
      </c>
      <c r="DB52" s="42"/>
      <c r="DC52" s="128">
        <v>512.12985983999999</v>
      </c>
      <c r="DD52" s="35">
        <v>671383.53332673479</v>
      </c>
      <c r="DE52" s="79">
        <v>343.83555482150467</v>
      </c>
      <c r="DF52" s="125"/>
      <c r="DG52" s="128">
        <v>502.58128127999998</v>
      </c>
      <c r="DH52" s="35">
        <v>678097.36866000213</v>
      </c>
      <c r="DI52" s="79">
        <v>340.7990443737404</v>
      </c>
      <c r="DJ52" s="125"/>
      <c r="DK52" s="128">
        <v>493.03270271999997</v>
      </c>
      <c r="DL52" s="35">
        <v>684878.34234660212</v>
      </c>
      <c r="DM52" s="79">
        <v>337.66742016153864</v>
      </c>
      <c r="DN52" s="125"/>
      <c r="DO52" s="128">
        <v>483.48412415999996</v>
      </c>
      <c r="DP52" s="35">
        <v>691727.12577006815</v>
      </c>
      <c r="DQ52" s="79">
        <v>334.43908356065555</v>
      </c>
      <c r="DR52" s="50"/>
      <c r="DS52" s="136">
        <v>473.93554560000007</v>
      </c>
      <c r="DT52" s="35">
        <v>698644.39702776878</v>
      </c>
      <c r="DU52" s="79">
        <v>331.11241348573861</v>
      </c>
      <c r="DV52" s="26"/>
    </row>
    <row r="53" spans="1:126" x14ac:dyDescent="0.35">
      <c r="A53" s="57" t="s">
        <v>69</v>
      </c>
      <c r="B53" s="55" t="s">
        <v>269</v>
      </c>
      <c r="C53" s="316">
        <v>34.074808190131556</v>
      </c>
      <c r="D53" s="35">
        <v>579590.00222814595</v>
      </c>
      <c r="E53" s="79">
        <v>19.749418154841994</v>
      </c>
      <c r="F53" s="42"/>
      <c r="G53" s="128">
        <v>33.763443980504356</v>
      </c>
      <c r="H53" s="35">
        <v>585385.9022504274</v>
      </c>
      <c r="I53" s="79">
        <v>19.764644117609304</v>
      </c>
      <c r="J53" s="125"/>
      <c r="K53" s="128">
        <v>33.452079770877155</v>
      </c>
      <c r="L53" s="35">
        <v>591239.7612729317</v>
      </c>
      <c r="M53" s="79">
        <v>19.778199657816476</v>
      </c>
      <c r="N53" s="125"/>
      <c r="O53" s="128">
        <v>33.140715561249955</v>
      </c>
      <c r="P53" s="35">
        <v>597152.15888566105</v>
      </c>
      <c r="Q53" s="79">
        <v>19.790049844416032</v>
      </c>
      <c r="R53" s="125"/>
      <c r="S53" s="128">
        <v>32.829351351622755</v>
      </c>
      <c r="T53" s="35">
        <v>603123.68047451763</v>
      </c>
      <c r="U53" s="79">
        <v>19.800159214781793</v>
      </c>
      <c r="V53" s="50"/>
      <c r="W53" s="93">
        <v>32.517987141995548</v>
      </c>
      <c r="X53" s="35">
        <v>609154.91727926279</v>
      </c>
      <c r="Y53" s="79">
        <v>19.808491767570427</v>
      </c>
      <c r="Z53" s="42"/>
      <c r="AA53" s="128">
        <v>32.254323137096016</v>
      </c>
      <c r="AB53" s="35">
        <v>615246.46645205538</v>
      </c>
      <c r="AC53" s="79">
        <v>19.844358337901095</v>
      </c>
      <c r="AD53" s="125"/>
      <c r="AE53" s="128">
        <v>31.990659132196487</v>
      </c>
      <c r="AF53" s="35">
        <v>621398.93111657596</v>
      </c>
      <c r="AG53" s="79">
        <v>19.878961390461626</v>
      </c>
      <c r="AH53" s="125"/>
      <c r="AI53" s="128">
        <v>31.726995127296959</v>
      </c>
      <c r="AJ53" s="35">
        <v>627612.92042774172</v>
      </c>
      <c r="AK53" s="79">
        <v>19.912272068239577</v>
      </c>
      <c r="AL53" s="125"/>
      <c r="AM53" s="128">
        <v>31.463331122397431</v>
      </c>
      <c r="AN53" s="35">
        <v>633889.04963201913</v>
      </c>
      <c r="AO53" s="79">
        <v>19.944261063434038</v>
      </c>
      <c r="AP53" s="50"/>
      <c r="AQ53" s="93">
        <v>31.199667117497903</v>
      </c>
      <c r="AR53" s="35">
        <v>640227.94012833934</v>
      </c>
      <c r="AS53" s="79">
        <v>19.974898611325564</v>
      </c>
      <c r="AT53" s="42"/>
      <c r="AU53" s="128">
        <v>30.483482032153258</v>
      </c>
      <c r="AV53" s="35">
        <v>646630.2195296227</v>
      </c>
      <c r="AW53" s="79">
        <v>19.71154067847857</v>
      </c>
      <c r="AX53" s="125"/>
      <c r="AY53" s="128">
        <v>29.767296946808614</v>
      </c>
      <c r="AZ53" s="35">
        <v>653096.52172491897</v>
      </c>
      <c r="BA53" s="79">
        <v>19.440918097113506</v>
      </c>
      <c r="BB53" s="125"/>
      <c r="BC53" s="128">
        <v>29.051111861463969</v>
      </c>
      <c r="BD53" s="35">
        <v>659627.48694216821</v>
      </c>
      <c r="BE53" s="79">
        <v>19.162911910053293</v>
      </c>
      <c r="BF53" s="125"/>
      <c r="BG53" s="128">
        <v>28.334926776119325</v>
      </c>
      <c r="BH53" s="35">
        <v>666223.76181158994</v>
      </c>
      <c r="BI53" s="79">
        <v>18.877401507442162</v>
      </c>
      <c r="BJ53" s="50"/>
      <c r="BK53" s="93">
        <v>27.618741690774677</v>
      </c>
      <c r="BL53" s="35">
        <v>672885.9994297059</v>
      </c>
      <c r="BM53" s="79">
        <v>18.584264605587801</v>
      </c>
      <c r="BN53" s="42"/>
      <c r="BO53" s="128">
        <v>27.233662099422812</v>
      </c>
      <c r="BP53" s="35">
        <v>679614.85942400293</v>
      </c>
      <c r="BQ53" s="79">
        <v>18.50840143930003</v>
      </c>
      <c r="BR53" s="125"/>
      <c r="BS53" s="128">
        <v>26.848582508070947</v>
      </c>
      <c r="BT53" s="35">
        <v>686411.00801824301</v>
      </c>
      <c r="BU53" s="79">
        <v>18.429162583225946</v>
      </c>
      <c r="BV53" s="125"/>
      <c r="BW53" s="128">
        <v>26.463502916719083</v>
      </c>
      <c r="BX53" s="35">
        <v>693275.11809842545</v>
      </c>
      <c r="BY53" s="79">
        <v>18.346488109886447</v>
      </c>
      <c r="BZ53" s="125"/>
      <c r="CA53" s="128">
        <v>26.078423325367218</v>
      </c>
      <c r="CB53" s="35">
        <v>700207.86927940976</v>
      </c>
      <c r="CC53" s="79">
        <v>18.26031723082184</v>
      </c>
      <c r="CD53" s="50"/>
      <c r="CE53" s="93">
        <v>25.69334373401535</v>
      </c>
      <c r="CF53" s="35">
        <v>707209.94797220384</v>
      </c>
      <c r="CG53" s="79">
        <v>18.170588285364943</v>
      </c>
      <c r="CH53" s="42"/>
      <c r="CI53" s="128">
        <v>25.69334373401535</v>
      </c>
      <c r="CJ53" s="35">
        <v>714282.04745192593</v>
      </c>
      <c r="CK53" s="79">
        <v>18.352294168218599</v>
      </c>
      <c r="CL53" s="125"/>
      <c r="CM53" s="128">
        <v>25.69334373401535</v>
      </c>
      <c r="CN53" s="35">
        <v>721424.86792644521</v>
      </c>
      <c r="CO53" s="79">
        <v>18.535817109900783</v>
      </c>
      <c r="CP53" s="125"/>
      <c r="CQ53" s="128">
        <v>25.69334373401535</v>
      </c>
      <c r="CR53" s="35">
        <v>728639.11660570966</v>
      </c>
      <c r="CS53" s="79">
        <v>18.721175280999791</v>
      </c>
      <c r="CT53" s="125"/>
      <c r="CU53" s="128">
        <v>25.69334373401535</v>
      </c>
      <c r="CV53" s="35">
        <v>735925.50777176674</v>
      </c>
      <c r="CW53" s="79">
        <v>18.908387033809788</v>
      </c>
      <c r="CX53" s="50"/>
      <c r="CY53" s="93">
        <v>25.69334373401535</v>
      </c>
      <c r="CZ53" s="35">
        <v>743284.76284948445</v>
      </c>
      <c r="DA53" s="79">
        <v>19.097470904147887</v>
      </c>
      <c r="DB53" s="42"/>
      <c r="DC53" s="128">
        <v>25.69334373401535</v>
      </c>
      <c r="DD53" s="35">
        <v>750717.61047797929</v>
      </c>
      <c r="DE53" s="79">
        <v>19.288445613189367</v>
      </c>
      <c r="DF53" s="125"/>
      <c r="DG53" s="128">
        <v>25.69334373401535</v>
      </c>
      <c r="DH53" s="35">
        <v>758224.78658275912</v>
      </c>
      <c r="DI53" s="79">
        <v>19.48133006932126</v>
      </c>
      <c r="DJ53" s="125"/>
      <c r="DK53" s="128">
        <v>25.69334373401535</v>
      </c>
      <c r="DL53" s="35">
        <v>765807.03444858675</v>
      </c>
      <c r="DM53" s="79">
        <v>19.676143370014472</v>
      </c>
      <c r="DN53" s="125"/>
      <c r="DO53" s="128">
        <v>25.69334373401535</v>
      </c>
      <c r="DP53" s="35">
        <v>773465.10479307268</v>
      </c>
      <c r="DQ53" s="79">
        <v>19.872904803714622</v>
      </c>
      <c r="DR53" s="50"/>
      <c r="DS53" s="93">
        <v>25.69334373401535</v>
      </c>
      <c r="DT53" s="35">
        <v>781199.75584100338</v>
      </c>
      <c r="DU53" s="79">
        <v>20.071633851751766</v>
      </c>
      <c r="DV53" s="26"/>
    </row>
    <row r="54" spans="1:126" x14ac:dyDescent="0.35">
      <c r="A54" s="57" t="s">
        <v>70</v>
      </c>
      <c r="B54" s="55" t="s">
        <v>270</v>
      </c>
      <c r="C54" s="316">
        <v>32.054000000000002</v>
      </c>
      <c r="D54" s="35">
        <v>579590.00222814595</v>
      </c>
      <c r="E54" s="79">
        <v>18.578177931420992</v>
      </c>
      <c r="F54" s="42"/>
      <c r="G54" s="128">
        <v>31.935200000000002</v>
      </c>
      <c r="H54" s="35">
        <v>585385.9022504274</v>
      </c>
      <c r="I54" s="79">
        <v>18.69441586554785</v>
      </c>
      <c r="J54" s="125"/>
      <c r="K54" s="128">
        <v>31.816400000000002</v>
      </c>
      <c r="L54" s="35">
        <v>591239.7612729317</v>
      </c>
      <c r="M54" s="79">
        <v>18.811120740564103</v>
      </c>
      <c r="N54" s="125"/>
      <c r="O54" s="128">
        <v>31.697600000000001</v>
      </c>
      <c r="P54" s="35">
        <v>597152.15888566105</v>
      </c>
      <c r="Q54" s="79">
        <v>18.928290271494131</v>
      </c>
      <c r="R54" s="125"/>
      <c r="S54" s="128">
        <v>31.578800000000001</v>
      </c>
      <c r="T54" s="35">
        <v>603123.68047451763</v>
      </c>
      <c r="U54" s="79">
        <v>19.045922080968698</v>
      </c>
      <c r="V54" s="50"/>
      <c r="W54" s="136">
        <v>31.46</v>
      </c>
      <c r="X54" s="35">
        <v>609154.91727926279</v>
      </c>
      <c r="Y54" s="79">
        <v>19.164013697605608</v>
      </c>
      <c r="Z54" s="42"/>
      <c r="AA54" s="128">
        <v>31.306000000000001</v>
      </c>
      <c r="AB54" s="35">
        <v>615246.46645205538</v>
      </c>
      <c r="AC54" s="79">
        <v>19.260905878748048</v>
      </c>
      <c r="AD54" s="125"/>
      <c r="AE54" s="128">
        <v>31.152000000000001</v>
      </c>
      <c r="AF54" s="35">
        <v>621398.93111657596</v>
      </c>
      <c r="AG54" s="79">
        <v>19.357819502143574</v>
      </c>
      <c r="AH54" s="125"/>
      <c r="AI54" s="128">
        <v>30.998000000000001</v>
      </c>
      <c r="AJ54" s="35">
        <v>627612.92042774172</v>
      </c>
      <c r="AK54" s="79">
        <v>19.454745307419142</v>
      </c>
      <c r="AL54" s="125"/>
      <c r="AM54" s="128">
        <v>30.844000000000001</v>
      </c>
      <c r="AN54" s="35">
        <v>633889.04963201913</v>
      </c>
      <c r="AO54" s="79">
        <v>19.551673846850001</v>
      </c>
      <c r="AP54" s="50"/>
      <c r="AQ54" s="136">
        <v>30.69</v>
      </c>
      <c r="AR54" s="35">
        <v>640227.94012833934</v>
      </c>
      <c r="AS54" s="79">
        <v>19.648595482538735</v>
      </c>
      <c r="AT54" s="42"/>
      <c r="AU54" s="128">
        <v>30.536000000000001</v>
      </c>
      <c r="AV54" s="35">
        <v>646630.2195296227</v>
      </c>
      <c r="AW54" s="79">
        <v>19.745500383556561</v>
      </c>
      <c r="AX54" s="125"/>
      <c r="AY54" s="128">
        <v>30.382000000000001</v>
      </c>
      <c r="AZ54" s="35">
        <v>653096.52172491897</v>
      </c>
      <c r="BA54" s="79">
        <v>19.842378523046492</v>
      </c>
      <c r="BB54" s="125"/>
      <c r="BC54" s="128">
        <v>30.228000000000002</v>
      </c>
      <c r="BD54" s="35">
        <v>659627.48694216821</v>
      </c>
      <c r="BE54" s="79">
        <v>19.939219675287863</v>
      </c>
      <c r="BF54" s="125"/>
      <c r="BG54" s="128">
        <v>30.074000000000002</v>
      </c>
      <c r="BH54" s="35">
        <v>666223.76181158994</v>
      </c>
      <c r="BI54" s="79">
        <v>20.036013412721758</v>
      </c>
      <c r="BJ54" s="50"/>
      <c r="BK54" s="136">
        <v>29.92</v>
      </c>
      <c r="BL54" s="35">
        <v>672885.9994297059</v>
      </c>
      <c r="BM54" s="79">
        <v>20.132749102936799</v>
      </c>
      <c r="BN54" s="42"/>
      <c r="BO54" s="128">
        <v>29.766000000000002</v>
      </c>
      <c r="BP54" s="35">
        <v>679614.85942400293</v>
      </c>
      <c r="BQ54" s="79">
        <v>20.229415905614871</v>
      </c>
      <c r="BR54" s="125"/>
      <c r="BS54" s="128">
        <v>29.612000000000002</v>
      </c>
      <c r="BT54" s="35">
        <v>686411.00801824301</v>
      </c>
      <c r="BU54" s="79">
        <v>20.326002769436215</v>
      </c>
      <c r="BV54" s="125"/>
      <c r="BW54" s="128">
        <v>29.458000000000002</v>
      </c>
      <c r="BX54" s="35">
        <v>693275.11809842545</v>
      </c>
      <c r="BY54" s="79">
        <v>20.422498428943417</v>
      </c>
      <c r="BZ54" s="125"/>
      <c r="CA54" s="128">
        <v>29.304000000000002</v>
      </c>
      <c r="CB54" s="35">
        <v>700207.86927940976</v>
      </c>
      <c r="CC54" s="79">
        <v>20.518891401363824</v>
      </c>
      <c r="CD54" s="50"/>
      <c r="CE54" s="136">
        <v>29.15</v>
      </c>
      <c r="CF54" s="35">
        <v>707209.94797220384</v>
      </c>
      <c r="CG54" s="79">
        <v>20.615169983389741</v>
      </c>
      <c r="CH54" s="42"/>
      <c r="CI54" s="128">
        <v>29.15</v>
      </c>
      <c r="CJ54" s="35">
        <v>714282.04745192593</v>
      </c>
      <c r="CK54" s="79">
        <v>20.821321683223637</v>
      </c>
      <c r="CL54" s="125"/>
      <c r="CM54" s="128">
        <v>29.15</v>
      </c>
      <c r="CN54" s="35">
        <v>721424.86792644521</v>
      </c>
      <c r="CO54" s="79">
        <v>21.029534900055879</v>
      </c>
      <c r="CP54" s="125"/>
      <c r="CQ54" s="128">
        <v>29.15</v>
      </c>
      <c r="CR54" s="35">
        <v>728639.11660570966</v>
      </c>
      <c r="CS54" s="79">
        <v>21.239830249056435</v>
      </c>
      <c r="CT54" s="125"/>
      <c r="CU54" s="128">
        <v>29.15</v>
      </c>
      <c r="CV54" s="35">
        <v>735925.50777176674</v>
      </c>
      <c r="CW54" s="79">
        <v>21.452228551546998</v>
      </c>
      <c r="CX54" s="50"/>
      <c r="CY54" s="136">
        <v>29.15</v>
      </c>
      <c r="CZ54" s="35">
        <v>743284.76284948445</v>
      </c>
      <c r="DA54" s="79">
        <v>21.66675083706247</v>
      </c>
      <c r="DB54" s="42"/>
      <c r="DC54" s="128">
        <v>29.15</v>
      </c>
      <c r="DD54" s="35">
        <v>750717.61047797929</v>
      </c>
      <c r="DE54" s="79">
        <v>21.883418345433093</v>
      </c>
      <c r="DF54" s="125"/>
      <c r="DG54" s="128">
        <v>29.15</v>
      </c>
      <c r="DH54" s="35">
        <v>758224.78658275912</v>
      </c>
      <c r="DI54" s="79">
        <v>22.10225252888743</v>
      </c>
      <c r="DJ54" s="125"/>
      <c r="DK54" s="128">
        <v>29.15</v>
      </c>
      <c r="DL54" s="35">
        <v>765807.03444858675</v>
      </c>
      <c r="DM54" s="79">
        <v>22.323275054176303</v>
      </c>
      <c r="DN54" s="125"/>
      <c r="DO54" s="128">
        <v>29.15</v>
      </c>
      <c r="DP54" s="35">
        <v>773465.10479307268</v>
      </c>
      <c r="DQ54" s="79">
        <v>22.546507804718065</v>
      </c>
      <c r="DR54" s="50"/>
      <c r="DS54" s="136">
        <v>29.15</v>
      </c>
      <c r="DT54" s="35">
        <v>781199.75584100338</v>
      </c>
      <c r="DU54" s="79">
        <v>22.771972882765247</v>
      </c>
      <c r="DV54" s="26"/>
    </row>
    <row r="55" spans="1:126" x14ac:dyDescent="0.35">
      <c r="A55" s="57" t="s">
        <v>267</v>
      </c>
      <c r="B55" s="55" t="s">
        <v>268</v>
      </c>
      <c r="C55" s="316">
        <v>0</v>
      </c>
      <c r="D55" s="35">
        <v>518340.28953846829</v>
      </c>
      <c r="E55" s="79">
        <v>0</v>
      </c>
      <c r="F55" s="42"/>
      <c r="G55" s="124">
        <v>0</v>
      </c>
      <c r="H55" s="35">
        <v>523523.69243385299</v>
      </c>
      <c r="I55" s="79">
        <v>0</v>
      </c>
      <c r="J55" s="125"/>
      <c r="K55" s="124">
        <v>0</v>
      </c>
      <c r="L55" s="35">
        <v>528758.92935819156</v>
      </c>
      <c r="M55" s="79">
        <v>0</v>
      </c>
      <c r="N55" s="125"/>
      <c r="O55" s="124">
        <v>0</v>
      </c>
      <c r="P55" s="35">
        <v>534046.51865177345</v>
      </c>
      <c r="Q55" s="79">
        <v>0</v>
      </c>
      <c r="R55" s="125"/>
      <c r="S55" s="124">
        <v>0</v>
      </c>
      <c r="T55" s="35">
        <v>539386.98383829114</v>
      </c>
      <c r="U55" s="79">
        <v>0</v>
      </c>
      <c r="V55" s="50"/>
      <c r="W55" s="59">
        <v>0</v>
      </c>
      <c r="X55" s="35">
        <v>544780.85367667407</v>
      </c>
      <c r="Y55" s="79">
        <v>0</v>
      </c>
      <c r="Z55" s="42"/>
      <c r="AA55" s="124">
        <v>0</v>
      </c>
      <c r="AB55" s="35">
        <v>550228.66221344087</v>
      </c>
      <c r="AC55" s="79">
        <v>0</v>
      </c>
      <c r="AD55" s="125"/>
      <c r="AE55" s="124">
        <v>0</v>
      </c>
      <c r="AF55" s="35">
        <v>555730.94883557525</v>
      </c>
      <c r="AG55" s="79">
        <v>0</v>
      </c>
      <c r="AH55" s="125"/>
      <c r="AI55" s="124">
        <v>0</v>
      </c>
      <c r="AJ55" s="35">
        <v>561288.25832393102</v>
      </c>
      <c r="AK55" s="79">
        <v>0</v>
      </c>
      <c r="AL55" s="125"/>
      <c r="AM55" s="124">
        <v>0</v>
      </c>
      <c r="AN55" s="35">
        <v>566901.14090717037</v>
      </c>
      <c r="AO55" s="79">
        <v>0</v>
      </c>
      <c r="AP55" s="50"/>
      <c r="AQ55" s="59">
        <v>0</v>
      </c>
      <c r="AR55" s="35">
        <v>572570.15231624211</v>
      </c>
      <c r="AS55" s="79">
        <v>0</v>
      </c>
      <c r="AT55" s="42"/>
      <c r="AU55" s="124">
        <v>0</v>
      </c>
      <c r="AV55" s="35">
        <v>578295.85383940453</v>
      </c>
      <c r="AW55" s="79">
        <v>0</v>
      </c>
      <c r="AX55" s="125"/>
      <c r="AY55" s="124">
        <v>0</v>
      </c>
      <c r="AZ55" s="35">
        <v>584078.8123777986</v>
      </c>
      <c r="BA55" s="79">
        <v>0</v>
      </c>
      <c r="BB55" s="125"/>
      <c r="BC55" s="124">
        <v>0</v>
      </c>
      <c r="BD55" s="35">
        <v>589919.60050157655</v>
      </c>
      <c r="BE55" s="79">
        <v>0</v>
      </c>
      <c r="BF55" s="125"/>
      <c r="BG55" s="124">
        <v>0</v>
      </c>
      <c r="BH55" s="35">
        <v>595818.79650659231</v>
      </c>
      <c r="BI55" s="79">
        <v>0</v>
      </c>
      <c r="BJ55" s="50"/>
      <c r="BK55" s="59">
        <v>0</v>
      </c>
      <c r="BL55" s="35">
        <v>601776.98447165824</v>
      </c>
      <c r="BM55" s="79">
        <v>0</v>
      </c>
      <c r="BN55" s="42"/>
      <c r="BO55" s="124">
        <v>0</v>
      </c>
      <c r="BP55" s="35">
        <v>607794.75431637478</v>
      </c>
      <c r="BQ55" s="79">
        <v>0</v>
      </c>
      <c r="BR55" s="125"/>
      <c r="BS55" s="124">
        <v>0</v>
      </c>
      <c r="BT55" s="35">
        <v>613872.70185953856</v>
      </c>
      <c r="BU55" s="79">
        <v>0</v>
      </c>
      <c r="BV55" s="125"/>
      <c r="BW55" s="124">
        <v>0</v>
      </c>
      <c r="BX55" s="35">
        <v>620011.428878134</v>
      </c>
      <c r="BY55" s="79">
        <v>0</v>
      </c>
      <c r="BZ55" s="125"/>
      <c r="CA55" s="124">
        <v>0</v>
      </c>
      <c r="CB55" s="35">
        <v>626211.5431669153</v>
      </c>
      <c r="CC55" s="79">
        <v>0</v>
      </c>
      <c r="CD55" s="50"/>
      <c r="CE55" s="59">
        <v>0</v>
      </c>
      <c r="CF55" s="35">
        <v>632473.65859858447</v>
      </c>
      <c r="CG55" s="79">
        <v>0</v>
      </c>
      <c r="CH55" s="42"/>
      <c r="CI55" s="124">
        <v>0</v>
      </c>
      <c r="CJ55" s="35">
        <v>638798.39518457034</v>
      </c>
      <c r="CK55" s="79">
        <v>0</v>
      </c>
      <c r="CL55" s="125"/>
      <c r="CM55" s="124">
        <v>0</v>
      </c>
      <c r="CN55" s="35">
        <v>645186.37913641601</v>
      </c>
      <c r="CO55" s="79">
        <v>0</v>
      </c>
      <c r="CP55" s="125"/>
      <c r="CQ55" s="124">
        <v>0</v>
      </c>
      <c r="CR55" s="35">
        <v>651638.24292778014</v>
      </c>
      <c r="CS55" s="79">
        <v>0</v>
      </c>
      <c r="CT55" s="125"/>
      <c r="CU55" s="124">
        <v>0</v>
      </c>
      <c r="CV55" s="35">
        <v>658154.6253570579</v>
      </c>
      <c r="CW55" s="79">
        <v>0</v>
      </c>
      <c r="CX55" s="50"/>
      <c r="CY55" s="59">
        <v>0</v>
      </c>
      <c r="CZ55" s="35">
        <v>664736.17161062849</v>
      </c>
      <c r="DA55" s="79">
        <v>0</v>
      </c>
      <c r="DB55" s="42"/>
      <c r="DC55" s="124">
        <v>0</v>
      </c>
      <c r="DD55" s="35">
        <v>671383.53332673479</v>
      </c>
      <c r="DE55" s="79">
        <v>0</v>
      </c>
      <c r="DF55" s="125"/>
      <c r="DG55" s="124">
        <v>0</v>
      </c>
      <c r="DH55" s="35">
        <v>678097.36866000213</v>
      </c>
      <c r="DI55" s="79">
        <v>0</v>
      </c>
      <c r="DJ55" s="125"/>
      <c r="DK55" s="124">
        <v>0</v>
      </c>
      <c r="DL55" s="35">
        <v>684878.34234660212</v>
      </c>
      <c r="DM55" s="79">
        <v>0</v>
      </c>
      <c r="DN55" s="125"/>
      <c r="DO55" s="124">
        <v>0</v>
      </c>
      <c r="DP55" s="35">
        <v>691727.12577006815</v>
      </c>
      <c r="DQ55" s="79">
        <v>0</v>
      </c>
      <c r="DR55" s="50"/>
      <c r="DS55" s="59">
        <v>0</v>
      </c>
      <c r="DT55" s="35">
        <v>698644.39702776878</v>
      </c>
      <c r="DU55" s="79">
        <v>0</v>
      </c>
      <c r="DV55" s="26"/>
    </row>
    <row r="56" spans="1:126" x14ac:dyDescent="0.35">
      <c r="A56" s="9" t="s">
        <v>71</v>
      </c>
      <c r="B56" s="10" t="s">
        <v>82</v>
      </c>
      <c r="C56" s="314">
        <v>126.13534992956296</v>
      </c>
      <c r="D56" s="35">
        <v>347230.18425866496</v>
      </c>
      <c r="E56" s="79">
        <v>43.79800079757333</v>
      </c>
      <c r="F56" s="42"/>
      <c r="G56" s="145">
        <v>140.88287056516239</v>
      </c>
      <c r="H56" s="35">
        <v>350702.48610125162</v>
      </c>
      <c r="I56" s="79">
        <v>49.407972956283295</v>
      </c>
      <c r="J56" s="14"/>
      <c r="K56" s="145">
        <v>136.40237157330881</v>
      </c>
      <c r="L56" s="35">
        <v>354209.51096226415</v>
      </c>
      <c r="M56" s="79">
        <v>48.315017329074756</v>
      </c>
      <c r="N56" s="14"/>
      <c r="O56" s="145">
        <v>131.95139430902981</v>
      </c>
      <c r="P56" s="35">
        <v>357751.60607188678</v>
      </c>
      <c r="Q56" s="79">
        <v>47.205823237480239</v>
      </c>
      <c r="R56" s="14"/>
      <c r="S56" s="145">
        <v>127.53449281744891</v>
      </c>
      <c r="T56" s="35">
        <v>361329.12213260564</v>
      </c>
      <c r="U56" s="79">
        <v>46.081926331355916</v>
      </c>
      <c r="V56" s="50"/>
      <c r="W56" s="145">
        <v>123.15346700333492</v>
      </c>
      <c r="X56" s="35">
        <v>364942.41335393168</v>
      </c>
      <c r="Y56" s="79">
        <v>44.943923461100837</v>
      </c>
      <c r="Z56" s="42"/>
      <c r="AA56" s="145">
        <v>118.81260245266927</v>
      </c>
      <c r="AB56" s="35">
        <v>368591.837487471</v>
      </c>
      <c r="AC56" s="79">
        <v>43.793355454697767</v>
      </c>
      <c r="AD56" s="14"/>
      <c r="AE56" s="145">
        <v>114.51360001680555</v>
      </c>
      <c r="AF56" s="35">
        <v>372277.75586234569</v>
      </c>
      <c r="AG56" s="79">
        <v>42.630866029974641</v>
      </c>
      <c r="AH56" s="14"/>
      <c r="AI56" s="145">
        <v>110.26046533513789</v>
      </c>
      <c r="AJ56" s="35">
        <v>376000.53342096915</v>
      </c>
      <c r="AK56" s="79">
        <v>41.457993781256121</v>
      </c>
      <c r="AL56" s="14"/>
      <c r="AM56" s="145">
        <v>106.05585969390168</v>
      </c>
      <c r="AN56" s="35">
        <v>379760.53875517886</v>
      </c>
      <c r="AO56" s="79">
        <v>40.275830415499762</v>
      </c>
      <c r="AP56" s="50"/>
      <c r="AQ56" s="145">
        <v>101.90131112335308</v>
      </c>
      <c r="AR56" s="35">
        <v>383558.14414273063</v>
      </c>
      <c r="AS56" s="79">
        <v>39.085077780184299</v>
      </c>
      <c r="AT56" s="42"/>
      <c r="AU56" s="145">
        <v>97.800388990506121</v>
      </c>
      <c r="AV56" s="35">
        <v>387393.72558415792</v>
      </c>
      <c r="AW56" s="79">
        <v>37.887257054612029</v>
      </c>
      <c r="AX56" s="14"/>
      <c r="AY56" s="145">
        <v>93.754491344986263</v>
      </c>
      <c r="AZ56" s="35">
        <v>391267.66283999948</v>
      </c>
      <c r="BA56" s="79">
        <v>36.683100709305734</v>
      </c>
      <c r="BB56" s="14"/>
      <c r="BC56" s="145">
        <v>89.766887817304763</v>
      </c>
      <c r="BD56" s="35">
        <v>395180.33946839947</v>
      </c>
      <c r="BE56" s="79">
        <v>35.47410920066423</v>
      </c>
      <c r="BF56" s="14"/>
      <c r="BG56" s="145">
        <v>85.838836875512811</v>
      </c>
      <c r="BH56" s="35">
        <v>399132.14286308346</v>
      </c>
      <c r="BI56" s="79">
        <v>34.261038902998095</v>
      </c>
      <c r="BJ56" s="50"/>
      <c r="BK56" s="145">
        <v>81.964994089859033</v>
      </c>
      <c r="BL56" s="35">
        <v>403123.46429171431</v>
      </c>
      <c r="BM56" s="79">
        <v>33.042012368153863</v>
      </c>
      <c r="BN56" s="42"/>
      <c r="BO56" s="145">
        <v>78.143659965398896</v>
      </c>
      <c r="BP56" s="35">
        <v>407154.69893463148</v>
      </c>
      <c r="BQ56" s="79">
        <v>31.816558346862205</v>
      </c>
      <c r="BR56" s="14"/>
      <c r="BS56" s="145">
        <v>74.378423149463828</v>
      </c>
      <c r="BT56" s="35">
        <v>411226.24592397781</v>
      </c>
      <c r="BU56" s="79">
        <v>30.586359729499097</v>
      </c>
      <c r="BV56" s="14"/>
      <c r="BW56" s="145">
        <v>70.671980066274315</v>
      </c>
      <c r="BX56" s="35">
        <v>415338.50838321762</v>
      </c>
      <c r="BY56" s="79">
        <v>29.352794785214865</v>
      </c>
      <c r="BZ56" s="14"/>
      <c r="CA56" s="145">
        <v>67.028356855945219</v>
      </c>
      <c r="CB56" s="35">
        <v>419491.89346704981</v>
      </c>
      <c r="CC56" s="79">
        <v>28.117852333485569</v>
      </c>
      <c r="CD56" s="50"/>
      <c r="CE56" s="145">
        <v>63.449958936868192</v>
      </c>
      <c r="CF56" s="35">
        <v>423686.81240172032</v>
      </c>
      <c r="CG56" s="79">
        <v>26.88291084898173</v>
      </c>
      <c r="CH56" s="42"/>
      <c r="CI56" s="145">
        <v>59.940366385815054</v>
      </c>
      <c r="CJ56" s="35">
        <v>427923.68052573752</v>
      </c>
      <c r="CK56" s="79">
        <v>25.649902195879175</v>
      </c>
      <c r="CL56" s="14"/>
      <c r="CM56" s="145">
        <v>56.50225265799746</v>
      </c>
      <c r="CN56" s="35">
        <v>432202.91733099491</v>
      </c>
      <c r="CO56" s="79">
        <v>24.420438434559465</v>
      </c>
      <c r="CP56" s="14"/>
      <c r="CQ56" s="145">
        <v>53.137559655714476</v>
      </c>
      <c r="CR56" s="35">
        <v>436524.94650430488</v>
      </c>
      <c r="CS56" s="79">
        <v>23.19587038608007</v>
      </c>
      <c r="CT56" s="14"/>
      <c r="CU56" s="145">
        <v>49.845632318189594</v>
      </c>
      <c r="CV56" s="35">
        <v>440890.19596934796</v>
      </c>
      <c r="CW56" s="79">
        <v>21.976450600982673</v>
      </c>
      <c r="CX56" s="50"/>
      <c r="CY56" s="145">
        <v>46.628774341114784</v>
      </c>
      <c r="CZ56" s="35">
        <v>445299.09792904143</v>
      </c>
      <c r="DA56" s="79">
        <v>20.763751151635248</v>
      </c>
      <c r="DB56" s="42"/>
      <c r="DC56" s="145">
        <v>43.490076879293838</v>
      </c>
      <c r="DD56" s="35">
        <v>449752.08890833182</v>
      </c>
      <c r="DE56" s="79">
        <v>19.559752923246347</v>
      </c>
      <c r="DF56" s="14"/>
      <c r="DG56" s="145">
        <v>40.431862171431021</v>
      </c>
      <c r="DH56" s="35">
        <v>454249.60979741515</v>
      </c>
      <c r="DI56" s="79">
        <v>18.366157614755412</v>
      </c>
      <c r="DJ56" s="14"/>
      <c r="DK56" s="145">
        <v>37.455841875688336</v>
      </c>
      <c r="DL56" s="35">
        <v>458792.10589538928</v>
      </c>
      <c r="DM56" s="79">
        <v>17.184444572231758</v>
      </c>
      <c r="DN56" s="14"/>
      <c r="DO56" s="145">
        <v>34.583382174427847</v>
      </c>
      <c r="DP56" s="35">
        <v>463380.02695434319</v>
      </c>
      <c r="DQ56" s="79">
        <v>16.02524856415873</v>
      </c>
      <c r="DR56" s="50"/>
      <c r="DS56" s="145">
        <v>31.811517035314353</v>
      </c>
      <c r="DT56" s="35">
        <v>468013.82722388662</v>
      </c>
      <c r="DU56" s="79">
        <v>14.888229837495338</v>
      </c>
      <c r="DV56" s="26"/>
    </row>
    <row r="57" spans="1:126" x14ac:dyDescent="0.35">
      <c r="A57" s="57" t="s">
        <v>72</v>
      </c>
      <c r="B57" s="55" t="s">
        <v>32</v>
      </c>
      <c r="C57" s="311">
        <v>126.13534992956296</v>
      </c>
      <c r="D57" s="35">
        <v>347230.18425866496</v>
      </c>
      <c r="E57" s="79">
        <v>43.79800079757333</v>
      </c>
      <c r="F57" s="42"/>
      <c r="G57" s="146">
        <v>140.88287056516239</v>
      </c>
      <c r="H57" s="35">
        <v>350702.48610125162</v>
      </c>
      <c r="I57" s="79">
        <v>49.407972956283295</v>
      </c>
      <c r="J57" s="125"/>
      <c r="K57" s="146">
        <v>136.40237157330881</v>
      </c>
      <c r="L57" s="35">
        <v>354209.51096226415</v>
      </c>
      <c r="M57" s="79">
        <v>48.315017329074756</v>
      </c>
      <c r="N57" s="125"/>
      <c r="O57" s="146">
        <v>131.95139430902981</v>
      </c>
      <c r="P57" s="35">
        <v>357751.60607188678</v>
      </c>
      <c r="Q57" s="79">
        <v>47.205823237480239</v>
      </c>
      <c r="R57" s="125"/>
      <c r="S57" s="146">
        <v>127.53449281744891</v>
      </c>
      <c r="T57" s="35">
        <v>361329.12213260564</v>
      </c>
      <c r="U57" s="79">
        <v>46.081926331355916</v>
      </c>
      <c r="V57" s="50"/>
      <c r="W57" s="146">
        <v>123.15346700333492</v>
      </c>
      <c r="X57" s="35">
        <v>364942.41335393168</v>
      </c>
      <c r="Y57" s="79">
        <v>44.943923461100837</v>
      </c>
      <c r="Z57" s="42"/>
      <c r="AA57" s="146">
        <v>118.81260245266927</v>
      </c>
      <c r="AB57" s="35">
        <v>368591.837487471</v>
      </c>
      <c r="AC57" s="79">
        <v>43.793355454697767</v>
      </c>
      <c r="AD57" s="125"/>
      <c r="AE57" s="146">
        <v>114.51360001680555</v>
      </c>
      <c r="AF57" s="35">
        <v>372277.75586234569</v>
      </c>
      <c r="AG57" s="79">
        <v>42.630866029974641</v>
      </c>
      <c r="AH57" s="125"/>
      <c r="AI57" s="146">
        <v>110.26046533513789</v>
      </c>
      <c r="AJ57" s="35">
        <v>376000.53342096915</v>
      </c>
      <c r="AK57" s="79">
        <v>41.457993781256121</v>
      </c>
      <c r="AL57" s="125"/>
      <c r="AM57" s="146">
        <v>106.05585969390168</v>
      </c>
      <c r="AN57" s="35">
        <v>379760.53875517886</v>
      </c>
      <c r="AO57" s="79">
        <v>40.275830415499762</v>
      </c>
      <c r="AP57" s="50"/>
      <c r="AQ57" s="146">
        <v>101.90131112335308</v>
      </c>
      <c r="AR57" s="35">
        <v>383558.14414273063</v>
      </c>
      <c r="AS57" s="79">
        <v>39.085077780184299</v>
      </c>
      <c r="AT57" s="42"/>
      <c r="AU57" s="146">
        <v>97.800388990506121</v>
      </c>
      <c r="AV57" s="35">
        <v>387393.72558415792</v>
      </c>
      <c r="AW57" s="79">
        <v>37.887257054612029</v>
      </c>
      <c r="AX57" s="125"/>
      <c r="AY57" s="146">
        <v>93.754491344986263</v>
      </c>
      <c r="AZ57" s="35">
        <v>391267.66283999948</v>
      </c>
      <c r="BA57" s="79">
        <v>36.683100709305734</v>
      </c>
      <c r="BB57" s="125"/>
      <c r="BC57" s="146">
        <v>89.766887817304763</v>
      </c>
      <c r="BD57" s="35">
        <v>395180.33946839947</v>
      </c>
      <c r="BE57" s="79">
        <v>35.47410920066423</v>
      </c>
      <c r="BF57" s="125"/>
      <c r="BG57" s="146">
        <v>85.838836875512811</v>
      </c>
      <c r="BH57" s="35">
        <v>399132.14286308346</v>
      </c>
      <c r="BI57" s="79">
        <v>34.261038902998095</v>
      </c>
      <c r="BJ57" s="50"/>
      <c r="BK57" s="146">
        <v>81.964994089859033</v>
      </c>
      <c r="BL57" s="35">
        <v>403123.46429171431</v>
      </c>
      <c r="BM57" s="79">
        <v>33.042012368153863</v>
      </c>
      <c r="BN57" s="42"/>
      <c r="BO57" s="146">
        <v>78.143659965398896</v>
      </c>
      <c r="BP57" s="35">
        <v>407154.69893463148</v>
      </c>
      <c r="BQ57" s="79">
        <v>31.816558346862205</v>
      </c>
      <c r="BR57" s="125"/>
      <c r="BS57" s="146">
        <v>74.378423149463828</v>
      </c>
      <c r="BT57" s="35">
        <v>411226.24592397781</v>
      </c>
      <c r="BU57" s="79">
        <v>30.586359729499097</v>
      </c>
      <c r="BV57" s="125"/>
      <c r="BW57" s="146">
        <v>70.671980066274315</v>
      </c>
      <c r="BX57" s="35">
        <v>415338.50838321762</v>
      </c>
      <c r="BY57" s="79">
        <v>29.352794785214865</v>
      </c>
      <c r="BZ57" s="125"/>
      <c r="CA57" s="146">
        <v>67.028356855945219</v>
      </c>
      <c r="CB57" s="35">
        <v>419491.89346704981</v>
      </c>
      <c r="CC57" s="79">
        <v>28.117852333485569</v>
      </c>
      <c r="CD57" s="50"/>
      <c r="CE57" s="146">
        <v>63.449958936868192</v>
      </c>
      <c r="CF57" s="35">
        <v>423686.81240172032</v>
      </c>
      <c r="CG57" s="79">
        <v>26.88291084898173</v>
      </c>
      <c r="CH57" s="42"/>
      <c r="CI57" s="146">
        <v>59.940366385815054</v>
      </c>
      <c r="CJ57" s="35">
        <v>427923.68052573752</v>
      </c>
      <c r="CK57" s="79">
        <v>25.649902195879175</v>
      </c>
      <c r="CL57" s="125"/>
      <c r="CM57" s="146">
        <v>56.50225265799746</v>
      </c>
      <c r="CN57" s="35">
        <v>432202.91733099491</v>
      </c>
      <c r="CO57" s="79">
        <v>24.420438434559465</v>
      </c>
      <c r="CP57" s="125"/>
      <c r="CQ57" s="146">
        <v>53.137559655714476</v>
      </c>
      <c r="CR57" s="35">
        <v>436524.94650430488</v>
      </c>
      <c r="CS57" s="79">
        <v>23.19587038608007</v>
      </c>
      <c r="CT57" s="125"/>
      <c r="CU57" s="146">
        <v>49.845632318189594</v>
      </c>
      <c r="CV57" s="35">
        <v>440890.19596934796</v>
      </c>
      <c r="CW57" s="79">
        <v>21.976450600982673</v>
      </c>
      <c r="CX57" s="50"/>
      <c r="CY57" s="146">
        <v>46.628774341114784</v>
      </c>
      <c r="CZ57" s="35">
        <v>445299.09792904143</v>
      </c>
      <c r="DA57" s="79">
        <v>20.763751151635248</v>
      </c>
      <c r="DB57" s="42"/>
      <c r="DC57" s="146">
        <v>43.490076879293838</v>
      </c>
      <c r="DD57" s="35">
        <v>449752.08890833182</v>
      </c>
      <c r="DE57" s="79">
        <v>19.559752923246347</v>
      </c>
      <c r="DF57" s="125"/>
      <c r="DG57" s="146">
        <v>40.431862171431021</v>
      </c>
      <c r="DH57" s="35">
        <v>454249.60979741515</v>
      </c>
      <c r="DI57" s="79">
        <v>18.366157614755412</v>
      </c>
      <c r="DJ57" s="125"/>
      <c r="DK57" s="146">
        <v>37.455841875688336</v>
      </c>
      <c r="DL57" s="35">
        <v>458792.10589538928</v>
      </c>
      <c r="DM57" s="79">
        <v>17.184444572231758</v>
      </c>
      <c r="DN57" s="125"/>
      <c r="DO57" s="146">
        <v>34.583382174427847</v>
      </c>
      <c r="DP57" s="35">
        <v>463380.02695434319</v>
      </c>
      <c r="DQ57" s="79">
        <v>16.02524856415873</v>
      </c>
      <c r="DR57" s="50"/>
      <c r="DS57" s="146">
        <v>31.811517035314353</v>
      </c>
      <c r="DT57" s="35">
        <v>468013.82722388662</v>
      </c>
      <c r="DU57" s="79">
        <v>14.888229837495338</v>
      </c>
      <c r="DV57" s="26"/>
    </row>
    <row r="58" spans="1:126" x14ac:dyDescent="0.35">
      <c r="A58" s="9" t="s">
        <v>73</v>
      </c>
      <c r="B58" s="10" t="s">
        <v>99</v>
      </c>
      <c r="C58" s="314">
        <v>1241.0587270873539</v>
      </c>
      <c r="D58" s="35">
        <v>615601.93163079116</v>
      </c>
      <c r="E58" s="79">
        <v>763.99814966222596</v>
      </c>
      <c r="F58" s="42"/>
      <c r="G58" s="41">
        <v>1226.5619973484195</v>
      </c>
      <c r="H58" s="35">
        <v>621757.95094709913</v>
      </c>
      <c r="I58" s="79">
        <v>762.62467418093456</v>
      </c>
      <c r="J58" s="14"/>
      <c r="K58" s="41">
        <v>1212.0681604960346</v>
      </c>
      <c r="L58" s="35">
        <v>627975.53045657009</v>
      </c>
      <c r="M58" s="79">
        <v>761.14914603701641</v>
      </c>
      <c r="N58" s="14"/>
      <c r="O58" s="41">
        <v>1197.5764762253903</v>
      </c>
      <c r="P58" s="35">
        <v>634255.28576113575</v>
      </c>
      <c r="Q58" s="79">
        <v>759.56921014914894</v>
      </c>
      <c r="R58" s="14"/>
      <c r="S58" s="41">
        <v>1177.4900976785666</v>
      </c>
      <c r="T58" s="35">
        <v>640597.83861874708</v>
      </c>
      <c r="U58" s="79">
        <v>754.29761156786719</v>
      </c>
      <c r="V58" s="50"/>
      <c r="W58" s="41">
        <v>1852.845424820212</v>
      </c>
      <c r="X58" s="35">
        <v>647003.81700493454</v>
      </c>
      <c r="Y58" s="79">
        <v>1198.7980621788065</v>
      </c>
      <c r="Z58" s="42"/>
      <c r="AA58" s="41">
        <v>1867.5693162846758</v>
      </c>
      <c r="AB58" s="35">
        <v>653473.85517498385</v>
      </c>
      <c r="AC58" s="79">
        <v>1220.4077209190559</v>
      </c>
      <c r="AD58" s="14"/>
      <c r="AE58" s="41">
        <v>1882.2765025953299</v>
      </c>
      <c r="AF58" s="35">
        <v>660008.5937267337</v>
      </c>
      <c r="AG58" s="79">
        <v>1242.3186674828185</v>
      </c>
      <c r="AH58" s="14"/>
      <c r="AI58" s="41">
        <v>1896.9669024737818</v>
      </c>
      <c r="AJ58" s="35">
        <v>666608.67966400099</v>
      </c>
      <c r="AK58" s="79">
        <v>1264.5346022243573</v>
      </c>
      <c r="AL58" s="14"/>
      <c r="AM58" s="41">
        <v>1911.640434304315</v>
      </c>
      <c r="AN58" s="35">
        <v>673274.76646064105</v>
      </c>
      <c r="AO58" s="79">
        <v>1287.0592669629561</v>
      </c>
      <c r="AP58" s="50"/>
      <c r="AQ58" s="41">
        <v>1926.5948287580918</v>
      </c>
      <c r="AR58" s="35">
        <v>680007.51412524749</v>
      </c>
      <c r="AS58" s="79">
        <v>1310.0989602303468</v>
      </c>
      <c r="AT58" s="42"/>
      <c r="AU58" s="41">
        <v>1926.7846501186727</v>
      </c>
      <c r="AV58" s="35">
        <v>686807.58926649997</v>
      </c>
      <c r="AW58" s="79">
        <v>1323.3303205837024</v>
      </c>
      <c r="AX58" s="14"/>
      <c r="AY58" s="41">
        <v>1926.9573565472938</v>
      </c>
      <c r="AZ58" s="35">
        <v>693675.66515916493</v>
      </c>
      <c r="BA58" s="79">
        <v>1336.6834260362903</v>
      </c>
      <c r="BB58" s="14"/>
      <c r="BC58" s="41">
        <v>1927.1128650659707</v>
      </c>
      <c r="BD58" s="35">
        <v>700612.42181075655</v>
      </c>
      <c r="BE58" s="79">
        <v>1350.1592114965356</v>
      </c>
      <c r="BF58" s="14"/>
      <c r="BG58" s="41">
        <v>1927.2510923528864</v>
      </c>
      <c r="BH58" s="35">
        <v>707618.5460288641</v>
      </c>
      <c r="BI58" s="79">
        <v>1363.7586158032896</v>
      </c>
      <c r="BJ58" s="50"/>
      <c r="BK58" s="41">
        <v>1927.3719547410733</v>
      </c>
      <c r="BL58" s="35">
        <v>714694.73148915276</v>
      </c>
      <c r="BM58" s="79">
        <v>1377.4825816733949</v>
      </c>
      <c r="BN58" s="42"/>
      <c r="BO58" s="41">
        <v>1926.8803682170937</v>
      </c>
      <c r="BP58" s="35">
        <v>721841.67880404426</v>
      </c>
      <c r="BQ58" s="79">
        <v>1390.902559848382</v>
      </c>
      <c r="BR58" s="14"/>
      <c r="BS58" s="41">
        <v>1926.3712484197133</v>
      </c>
      <c r="BT58" s="35">
        <v>729060.09559208469</v>
      </c>
      <c r="BU58" s="79">
        <v>1404.4404065187198</v>
      </c>
      <c r="BV58" s="14"/>
      <c r="BW58" s="41">
        <v>1925.8445106385698</v>
      </c>
      <c r="BX58" s="35">
        <v>736350.69654800557</v>
      </c>
      <c r="BY58" s="79">
        <v>1418.0969468518638</v>
      </c>
      <c r="BZ58" s="14"/>
      <c r="CA58" s="41">
        <v>1925.300069812839</v>
      </c>
      <c r="CB58" s="35">
        <v>743714.20351348561</v>
      </c>
      <c r="CC58" s="79">
        <v>1431.8730079453137</v>
      </c>
      <c r="CD58" s="50"/>
      <c r="CE58" s="41">
        <v>1925.2378405298939</v>
      </c>
      <c r="CF58" s="35">
        <v>751151.34554862045</v>
      </c>
      <c r="CG58" s="79">
        <v>1446.1449944151502</v>
      </c>
      <c r="CH58" s="42"/>
      <c r="CI58" s="41">
        <v>1924.6577370239579</v>
      </c>
      <c r="CJ58" s="35">
        <v>758662.85900410661</v>
      </c>
      <c r="CK58" s="79">
        <v>1460.16634137497</v>
      </c>
      <c r="CL58" s="14"/>
      <c r="CM58" s="41">
        <v>1924.0596731747573</v>
      </c>
      <c r="CN58" s="35">
        <v>766249.48759414768</v>
      </c>
      <c r="CO58" s="79">
        <v>1474.3097386707211</v>
      </c>
      <c r="CP58" s="14"/>
      <c r="CQ58" s="41">
        <v>1923.4435625061637</v>
      </c>
      <c r="CR58" s="35">
        <v>773911.9824700891</v>
      </c>
      <c r="CS58" s="79">
        <v>1488.5760206284758</v>
      </c>
      <c r="CT58" s="14"/>
      <c r="CU58" s="41">
        <v>1922.8093181848353</v>
      </c>
      <c r="CV58" s="35">
        <v>781651.10229478998</v>
      </c>
      <c r="CW58" s="79">
        <v>1502.9660230618701</v>
      </c>
      <c r="CX58" s="50"/>
      <c r="CY58" s="41">
        <v>1922.156853018852</v>
      </c>
      <c r="CZ58" s="35">
        <v>789467.61331773794</v>
      </c>
      <c r="DA58" s="79">
        <v>1517.4805831751271</v>
      </c>
      <c r="DB58" s="42"/>
      <c r="DC58" s="41">
        <v>1919.7010794563446</v>
      </c>
      <c r="DD58" s="35">
        <v>797362.2894509153</v>
      </c>
      <c r="DE58" s="79">
        <v>1530.6972477767042</v>
      </c>
      <c r="DF58" s="14"/>
      <c r="DG58" s="41">
        <v>1917.2269095841202</v>
      </c>
      <c r="DH58" s="35">
        <v>805335.91234542441</v>
      </c>
      <c r="DI58" s="79">
        <v>1544.0116824031261</v>
      </c>
      <c r="DJ58" s="14"/>
      <c r="DK58" s="41">
        <v>1914.734255126283</v>
      </c>
      <c r="DL58" s="35">
        <v>813389.27146887861</v>
      </c>
      <c r="DM58" s="79">
        <v>1557.4243008336732</v>
      </c>
      <c r="DN58" s="14"/>
      <c r="DO58" s="41">
        <v>1912.2230274428478</v>
      </c>
      <c r="DP58" s="35">
        <v>821523.16418356739</v>
      </c>
      <c r="DQ58" s="79">
        <v>1570.9355121295289</v>
      </c>
      <c r="DR58" s="50"/>
      <c r="DS58" s="41">
        <v>1909.6931375283514</v>
      </c>
      <c r="DT58" s="35">
        <v>829738.39582540304</v>
      </c>
      <c r="DU58" s="79">
        <v>1584.5457204515551</v>
      </c>
      <c r="DV58" s="26"/>
    </row>
    <row r="59" spans="1:126" x14ac:dyDescent="0.35">
      <c r="A59" s="57" t="s">
        <v>74</v>
      </c>
      <c r="B59" s="55" t="s">
        <v>37</v>
      </c>
      <c r="C59" s="333">
        <v>429.10808492168326</v>
      </c>
      <c r="D59" s="35">
        <v>253585.36931023892</v>
      </c>
      <c r="E59" s="79">
        <v>108.81553218887441</v>
      </c>
      <c r="F59" s="42"/>
      <c r="G59" s="124">
        <v>429.10808492168326</v>
      </c>
      <c r="H59" s="35">
        <v>256121.22300334132</v>
      </c>
      <c r="I59" s="79">
        <v>109.90368751076316</v>
      </c>
      <c r="J59" s="125"/>
      <c r="K59" s="124">
        <v>429.10808492168326</v>
      </c>
      <c r="L59" s="35">
        <v>258682.43523337474</v>
      </c>
      <c r="M59" s="79">
        <v>111.00272438587081</v>
      </c>
      <c r="N59" s="125"/>
      <c r="O59" s="124">
        <v>429.10808492168326</v>
      </c>
      <c r="P59" s="35">
        <v>261269.2595857085</v>
      </c>
      <c r="Q59" s="79">
        <v>112.11275162972952</v>
      </c>
      <c r="R59" s="125"/>
      <c r="S59" s="124">
        <v>429.10808492168326</v>
      </c>
      <c r="T59" s="35">
        <v>263881.95218156558</v>
      </c>
      <c r="U59" s="79">
        <v>113.23387914602681</v>
      </c>
      <c r="V59" s="50"/>
      <c r="W59" s="136">
        <v>1124.3663342140026</v>
      </c>
      <c r="X59" s="35">
        <v>266520.77170338121</v>
      </c>
      <c r="Y59" s="79">
        <v>299.66698307201779</v>
      </c>
      <c r="Z59" s="42"/>
      <c r="AA59" s="124">
        <v>1124.3663342140026</v>
      </c>
      <c r="AB59" s="35">
        <v>269185.97942041501</v>
      </c>
      <c r="AC59" s="79">
        <v>302.66365290273797</v>
      </c>
      <c r="AD59" s="125"/>
      <c r="AE59" s="124">
        <v>1124.3663342140026</v>
      </c>
      <c r="AF59" s="35">
        <v>271877.83921461919</v>
      </c>
      <c r="AG59" s="79">
        <v>305.69028943176539</v>
      </c>
      <c r="AH59" s="125"/>
      <c r="AI59" s="124">
        <v>1124.3663342140026</v>
      </c>
      <c r="AJ59" s="35">
        <v>274596.61760676536</v>
      </c>
      <c r="AK59" s="79">
        <v>308.747192326083</v>
      </c>
      <c r="AL59" s="125"/>
      <c r="AM59" s="124">
        <v>1124.3663342140026</v>
      </c>
      <c r="AN59" s="35">
        <v>277342.58378283301</v>
      </c>
      <c r="AO59" s="79">
        <v>311.8346642493438</v>
      </c>
      <c r="AP59" s="50"/>
      <c r="AQ59" s="136">
        <v>1124.3641468394978</v>
      </c>
      <c r="AR59" s="35">
        <v>280116.00962066132</v>
      </c>
      <c r="AS59" s="79">
        <v>314.95239817321942</v>
      </c>
      <c r="AT59" s="42"/>
      <c r="AU59" s="124">
        <v>1124.3641468394978</v>
      </c>
      <c r="AV59" s="35">
        <v>282917.16971686797</v>
      </c>
      <c r="AW59" s="79">
        <v>318.10192215495169</v>
      </c>
      <c r="AX59" s="125"/>
      <c r="AY59" s="124">
        <v>1124.3641468394978</v>
      </c>
      <c r="AZ59" s="35">
        <v>285746.34141403664</v>
      </c>
      <c r="BA59" s="79">
        <v>321.28294137650113</v>
      </c>
      <c r="BB59" s="125"/>
      <c r="BC59" s="124">
        <v>1124.3641468394978</v>
      </c>
      <c r="BD59" s="35">
        <v>288603.80482817703</v>
      </c>
      <c r="BE59" s="79">
        <v>324.49577079026619</v>
      </c>
      <c r="BF59" s="125"/>
      <c r="BG59" s="124">
        <v>1124.3641468394978</v>
      </c>
      <c r="BH59" s="35">
        <v>291489.84287645883</v>
      </c>
      <c r="BI59" s="79">
        <v>327.74072849816889</v>
      </c>
      <c r="BJ59" s="50"/>
      <c r="BK59" s="136">
        <v>1124.3641468394978</v>
      </c>
      <c r="BL59" s="35">
        <v>294404.74130522343</v>
      </c>
      <c r="BM59" s="79">
        <v>331.01813578315063</v>
      </c>
      <c r="BN59" s="42"/>
      <c r="BO59" s="124">
        <v>1124.3641468394978</v>
      </c>
      <c r="BP59" s="35">
        <v>297348.78871827567</v>
      </c>
      <c r="BQ59" s="79">
        <v>334.32831714098211</v>
      </c>
      <c r="BR59" s="125"/>
      <c r="BS59" s="124">
        <v>1124.3641468394978</v>
      </c>
      <c r="BT59" s="35">
        <v>300322.27660545841</v>
      </c>
      <c r="BU59" s="79">
        <v>337.67160031239194</v>
      </c>
      <c r="BV59" s="125"/>
      <c r="BW59" s="124">
        <v>1124.3641468394978</v>
      </c>
      <c r="BX59" s="35">
        <v>303325.49937151297</v>
      </c>
      <c r="BY59" s="79">
        <v>341.04831631551582</v>
      </c>
      <c r="BZ59" s="125"/>
      <c r="CA59" s="124">
        <v>1124.3641468394978</v>
      </c>
      <c r="CB59" s="35">
        <v>306358.75436522812</v>
      </c>
      <c r="CC59" s="79">
        <v>344.45879947867104</v>
      </c>
      <c r="CD59" s="50"/>
      <c r="CE59" s="136">
        <v>1124.3641468394978</v>
      </c>
      <c r="CF59" s="35">
        <v>309422.34190888039</v>
      </c>
      <c r="CG59" s="79">
        <v>347.90338747345771</v>
      </c>
      <c r="CH59" s="42"/>
      <c r="CI59" s="124">
        <v>1124.3641468394978</v>
      </c>
      <c r="CJ59" s="35">
        <v>312516.56532796921</v>
      </c>
      <c r="CK59" s="79">
        <v>351.38242134819228</v>
      </c>
      <c r="CL59" s="125"/>
      <c r="CM59" s="124">
        <v>1124.3641468394978</v>
      </c>
      <c r="CN59" s="35">
        <v>315641.7309812489</v>
      </c>
      <c r="CO59" s="79">
        <v>354.89624556167416</v>
      </c>
      <c r="CP59" s="125"/>
      <c r="CQ59" s="124">
        <v>1124.3641468394978</v>
      </c>
      <c r="CR59" s="35">
        <v>318798.1482910614</v>
      </c>
      <c r="CS59" s="79">
        <v>358.44520801729095</v>
      </c>
      <c r="CT59" s="125"/>
      <c r="CU59" s="124">
        <v>1124.3641468394978</v>
      </c>
      <c r="CV59" s="35">
        <v>321986.12977397203</v>
      </c>
      <c r="CW59" s="79">
        <v>362.02966009746393</v>
      </c>
      <c r="CX59" s="50"/>
      <c r="CY59" s="136">
        <v>1124.3641468394978</v>
      </c>
      <c r="CZ59" s="35">
        <v>325205.99107171176</v>
      </c>
      <c r="DA59" s="79">
        <v>365.64995669843853</v>
      </c>
      <c r="DB59" s="42"/>
      <c r="DC59" s="124">
        <v>1124.3641468394978</v>
      </c>
      <c r="DD59" s="35">
        <v>328458.05098242889</v>
      </c>
      <c r="DE59" s="79">
        <v>369.30645626542292</v>
      </c>
      <c r="DF59" s="125"/>
      <c r="DG59" s="124">
        <v>1124.3641468394978</v>
      </c>
      <c r="DH59" s="35">
        <v>331742.63149225316</v>
      </c>
      <c r="DI59" s="79">
        <v>372.99952082807715</v>
      </c>
      <c r="DJ59" s="125"/>
      <c r="DK59" s="124">
        <v>1124.3641468394978</v>
      </c>
      <c r="DL59" s="35">
        <v>335060.05780717568</v>
      </c>
      <c r="DM59" s="79">
        <v>376.72951603635789</v>
      </c>
      <c r="DN59" s="125"/>
      <c r="DO59" s="124">
        <v>1124.3641468394978</v>
      </c>
      <c r="DP59" s="35">
        <v>338410.65838524746</v>
      </c>
      <c r="DQ59" s="79">
        <v>380.49681119672147</v>
      </c>
      <c r="DR59" s="50"/>
      <c r="DS59" s="136">
        <v>1124.3641468394978</v>
      </c>
      <c r="DT59" s="35">
        <v>341794.76496909995</v>
      </c>
      <c r="DU59" s="79">
        <v>384.30177930868877</v>
      </c>
      <c r="DV59" s="26"/>
    </row>
    <row r="60" spans="1:126" x14ac:dyDescent="0.35">
      <c r="A60" s="57" t="s">
        <v>75</v>
      </c>
      <c r="B60" s="55" t="s">
        <v>35</v>
      </c>
      <c r="C60" s="333">
        <v>361.65957563261799</v>
      </c>
      <c r="D60" s="35">
        <v>1126139.5528567452</v>
      </c>
      <c r="E60" s="79">
        <v>407.27915278927668</v>
      </c>
      <c r="F60" s="42"/>
      <c r="G60" s="128">
        <v>342.95566597722967</v>
      </c>
      <c r="H60" s="35">
        <v>1137400.9483853127</v>
      </c>
      <c r="I60" s="79">
        <v>390.07809973661756</v>
      </c>
      <c r="J60" s="125"/>
      <c r="K60" s="128">
        <v>324.25175632184136</v>
      </c>
      <c r="L60" s="35">
        <v>1148774.9578691658</v>
      </c>
      <c r="M60" s="79">
        <v>372.49229770762634</v>
      </c>
      <c r="N60" s="125"/>
      <c r="O60" s="128">
        <v>305.54784666645304</v>
      </c>
      <c r="P60" s="35">
        <v>1160262.7074478574</v>
      </c>
      <c r="Q60" s="79">
        <v>354.5157718280816</v>
      </c>
      <c r="R60" s="125"/>
      <c r="S60" s="128">
        <v>286.84393701106472</v>
      </c>
      <c r="T60" s="35">
        <v>1171865.334522336</v>
      </c>
      <c r="U60" s="79">
        <v>336.1424662011753</v>
      </c>
      <c r="V60" s="50"/>
      <c r="W60" s="136">
        <v>268.14002735567652</v>
      </c>
      <c r="X60" s="35">
        <v>1183583.9878675593</v>
      </c>
      <c r="Y60" s="79">
        <v>317.36624288454806</v>
      </c>
      <c r="Z60" s="42"/>
      <c r="AA60" s="128">
        <v>284.27955552687939</v>
      </c>
      <c r="AB60" s="35">
        <v>1195419.8277462348</v>
      </c>
      <c r="AC60" s="79">
        <v>339.83341729971841</v>
      </c>
      <c r="AD60" s="125"/>
      <c r="AE60" s="128">
        <v>300.41908369808226</v>
      </c>
      <c r="AF60" s="35">
        <v>1207374.0260236971</v>
      </c>
      <c r="AG60" s="79">
        <v>362.71819857890364</v>
      </c>
      <c r="AH60" s="125"/>
      <c r="AI60" s="128">
        <v>316.55861186928513</v>
      </c>
      <c r="AJ60" s="35">
        <v>1219447.766283934</v>
      </c>
      <c r="AK60" s="79">
        <v>386.02669214194253</v>
      </c>
      <c r="AL60" s="125"/>
      <c r="AM60" s="128">
        <v>332.698140040488</v>
      </c>
      <c r="AN60" s="35">
        <v>1231642.2439467735</v>
      </c>
      <c r="AO60" s="79">
        <v>409.76508375638451</v>
      </c>
      <c r="AP60" s="50"/>
      <c r="AQ60" s="136">
        <v>348.83766821169087</v>
      </c>
      <c r="AR60" s="35">
        <v>1243958.6663862413</v>
      </c>
      <c r="AS60" s="79">
        <v>433.93964053390107</v>
      </c>
      <c r="AT60" s="42"/>
      <c r="AU60" s="128">
        <v>351.21766821169086</v>
      </c>
      <c r="AV60" s="35">
        <v>1256398.2530501038</v>
      </c>
      <c r="AW60" s="79">
        <v>441.26926478149937</v>
      </c>
      <c r="AX60" s="125"/>
      <c r="AY60" s="128">
        <v>353.59766821169086</v>
      </c>
      <c r="AZ60" s="35">
        <v>1268962.2355806048</v>
      </c>
      <c r="BA60" s="79">
        <v>448.70208754999618</v>
      </c>
      <c r="BB60" s="125"/>
      <c r="BC60" s="128">
        <v>355.97766821169085</v>
      </c>
      <c r="BD60" s="35">
        <v>1281651.8579364107</v>
      </c>
      <c r="BE60" s="79">
        <v>456.23943984738474</v>
      </c>
      <c r="BF60" s="125"/>
      <c r="BG60" s="128">
        <v>358.35766821169085</v>
      </c>
      <c r="BH60" s="35">
        <v>1294468.3765157748</v>
      </c>
      <c r="BI60" s="79">
        <v>463.88266898196616</v>
      </c>
      <c r="BJ60" s="50"/>
      <c r="BK60" s="136">
        <v>360.7376682116909</v>
      </c>
      <c r="BL60" s="35">
        <v>1307413.0602809326</v>
      </c>
      <c r="BM60" s="79">
        <v>471.63313875525449</v>
      </c>
      <c r="BN60" s="42"/>
      <c r="BO60" s="128">
        <v>362.52266821169087</v>
      </c>
      <c r="BP60" s="35">
        <v>1320487.1908837419</v>
      </c>
      <c r="BQ60" s="79">
        <v>478.70653977853448</v>
      </c>
      <c r="BR60" s="125"/>
      <c r="BS60" s="128">
        <v>364.30766821169084</v>
      </c>
      <c r="BT60" s="35">
        <v>1333692.0627925794</v>
      </c>
      <c r="BU60" s="79">
        <v>485.87424550840456</v>
      </c>
      <c r="BV60" s="125"/>
      <c r="BW60" s="128">
        <v>366.09266821169081</v>
      </c>
      <c r="BX60" s="35">
        <v>1347028.9834205052</v>
      </c>
      <c r="BY60" s="79">
        <v>493.13743469889414</v>
      </c>
      <c r="BZ60" s="125"/>
      <c r="CA60" s="128">
        <v>367.87766821169078</v>
      </c>
      <c r="CB60" s="35">
        <v>1360499.2732547102</v>
      </c>
      <c r="CC60" s="79">
        <v>500.49730024864272</v>
      </c>
      <c r="CD60" s="50"/>
      <c r="CE60" s="136">
        <v>369.66266821169086</v>
      </c>
      <c r="CF60" s="35">
        <v>1374104.2659872575</v>
      </c>
      <c r="CG60" s="79">
        <v>507.95504936591652</v>
      </c>
      <c r="CH60" s="42"/>
      <c r="CI60" s="128">
        <v>371.44766821169088</v>
      </c>
      <c r="CJ60" s="35">
        <v>1387845.3086471302</v>
      </c>
      <c r="CK60" s="79">
        <v>515.51190373551094</v>
      </c>
      <c r="CL60" s="125"/>
      <c r="CM60" s="128">
        <v>373.23266821169091</v>
      </c>
      <c r="CN60" s="35">
        <v>1401723.7617336016</v>
      </c>
      <c r="CO60" s="79">
        <v>523.16909968756067</v>
      </c>
      <c r="CP60" s="125"/>
      <c r="CQ60" s="128">
        <v>375.01766821169093</v>
      </c>
      <c r="CR60" s="35">
        <v>1415740.9993509375</v>
      </c>
      <c r="CS60" s="79">
        <v>530.92788836827765</v>
      </c>
      <c r="CT60" s="125"/>
      <c r="CU60" s="128">
        <v>376.80266821169096</v>
      </c>
      <c r="CV60" s="35">
        <v>1429898.4093444468</v>
      </c>
      <c r="CW60" s="79">
        <v>538.78953591264019</v>
      </c>
      <c r="CX60" s="50"/>
      <c r="CY60" s="136">
        <v>378.58766821169087</v>
      </c>
      <c r="CZ60" s="35">
        <v>1444197.3934378913</v>
      </c>
      <c r="DA60" s="79">
        <v>546.75532361905312</v>
      </c>
      <c r="DB60" s="42"/>
      <c r="DC60" s="128">
        <v>378.58766821169087</v>
      </c>
      <c r="DD60" s="35">
        <v>1458639.3673722702</v>
      </c>
      <c r="DE60" s="79">
        <v>552.22287685524373</v>
      </c>
      <c r="DF60" s="125"/>
      <c r="DG60" s="128">
        <v>378.58766821169087</v>
      </c>
      <c r="DH60" s="35">
        <v>1473225.7610459928</v>
      </c>
      <c r="DI60" s="79">
        <v>557.74510562379612</v>
      </c>
      <c r="DJ60" s="125"/>
      <c r="DK60" s="128">
        <v>378.58766821169087</v>
      </c>
      <c r="DL60" s="35">
        <v>1487958.0186564529</v>
      </c>
      <c r="DM60" s="79">
        <v>563.32255668003415</v>
      </c>
      <c r="DN60" s="125"/>
      <c r="DO60" s="128">
        <v>378.58766821169087</v>
      </c>
      <c r="DP60" s="35">
        <v>1502837.5988430174</v>
      </c>
      <c r="DQ60" s="79">
        <v>568.95578224683436</v>
      </c>
      <c r="DR60" s="50"/>
      <c r="DS60" s="136">
        <v>378.58766821169087</v>
      </c>
      <c r="DT60" s="35">
        <v>1517865.9748314475</v>
      </c>
      <c r="DU60" s="79">
        <v>574.64534006930285</v>
      </c>
      <c r="DV60" s="26"/>
    </row>
    <row r="61" spans="1:126" x14ac:dyDescent="0.35">
      <c r="A61" s="57" t="s">
        <v>76</v>
      </c>
      <c r="B61" s="55" t="s">
        <v>96</v>
      </c>
      <c r="C61" s="333">
        <v>3.4509999999999996</v>
      </c>
      <c r="D61" s="35">
        <v>1126139.5528567452</v>
      </c>
      <c r="E61" s="79">
        <v>3.8863075969086269</v>
      </c>
      <c r="F61" s="42"/>
      <c r="G61" s="128">
        <v>4.1411999999999995</v>
      </c>
      <c r="H61" s="35">
        <v>1137400.9483853127</v>
      </c>
      <c r="I61" s="79">
        <v>4.7102048074532563</v>
      </c>
      <c r="J61" s="125"/>
      <c r="K61" s="128">
        <v>4.8313999999999995</v>
      </c>
      <c r="L61" s="35">
        <v>1148774.9578691658</v>
      </c>
      <c r="M61" s="79">
        <v>5.5501913314490867</v>
      </c>
      <c r="N61" s="125"/>
      <c r="O61" s="128">
        <v>5.5215999999999994</v>
      </c>
      <c r="P61" s="35">
        <v>1160262.7074478574</v>
      </c>
      <c r="Q61" s="79">
        <v>6.4065065654440883</v>
      </c>
      <c r="R61" s="125"/>
      <c r="S61" s="128">
        <v>6.2117999999999993</v>
      </c>
      <c r="T61" s="35">
        <v>1171865.334522336</v>
      </c>
      <c r="U61" s="79">
        <v>7.2793930849858457</v>
      </c>
      <c r="V61" s="50"/>
      <c r="W61" s="136">
        <v>6.9019999999999992</v>
      </c>
      <c r="X61" s="35">
        <v>1183583.9878675593</v>
      </c>
      <c r="Y61" s="79">
        <v>8.1690966842618931</v>
      </c>
      <c r="Z61" s="42"/>
      <c r="AA61" s="128">
        <v>7.5921999999999992</v>
      </c>
      <c r="AB61" s="35">
        <v>1195419.8277462348</v>
      </c>
      <c r="AC61" s="79">
        <v>9.0758664162149643</v>
      </c>
      <c r="AD61" s="125"/>
      <c r="AE61" s="128">
        <v>8.2823999999999991</v>
      </c>
      <c r="AF61" s="35">
        <v>1207374.0260236971</v>
      </c>
      <c r="AG61" s="79">
        <v>9.9999546331386675</v>
      </c>
      <c r="AH61" s="125"/>
      <c r="AI61" s="128">
        <v>8.9725999999999981</v>
      </c>
      <c r="AJ61" s="35">
        <v>1219447.766283934</v>
      </c>
      <c r="AK61" s="79">
        <v>10.941617027759223</v>
      </c>
      <c r="AL61" s="125"/>
      <c r="AM61" s="128">
        <v>9.6627999999999972</v>
      </c>
      <c r="AN61" s="35">
        <v>1231642.2439467735</v>
      </c>
      <c r="AO61" s="79">
        <v>11.901112674808878</v>
      </c>
      <c r="AP61" s="50"/>
      <c r="AQ61" s="136">
        <v>10.352999999999998</v>
      </c>
      <c r="AR61" s="35">
        <v>1243958.6663862413</v>
      </c>
      <c r="AS61" s="79">
        <v>12.878704073096754</v>
      </c>
      <c r="AT61" s="42"/>
      <c r="AU61" s="128">
        <v>10.352999999999998</v>
      </c>
      <c r="AV61" s="35">
        <v>1256398.2530501038</v>
      </c>
      <c r="AW61" s="79">
        <v>13.007491113827722</v>
      </c>
      <c r="AX61" s="125"/>
      <c r="AY61" s="128">
        <v>10.352999999999998</v>
      </c>
      <c r="AZ61" s="35">
        <v>1268962.2355806048</v>
      </c>
      <c r="BA61" s="79">
        <v>13.137566024965997</v>
      </c>
      <c r="BB61" s="125"/>
      <c r="BC61" s="128">
        <v>10.352999999999998</v>
      </c>
      <c r="BD61" s="35">
        <v>1281651.8579364107</v>
      </c>
      <c r="BE61" s="79">
        <v>13.268941685215658</v>
      </c>
      <c r="BF61" s="125"/>
      <c r="BG61" s="128">
        <v>10.352999999999998</v>
      </c>
      <c r="BH61" s="35">
        <v>1294468.3765157748</v>
      </c>
      <c r="BI61" s="79">
        <v>13.401631102067814</v>
      </c>
      <c r="BJ61" s="50"/>
      <c r="BK61" s="136">
        <v>10.352999999999998</v>
      </c>
      <c r="BL61" s="35">
        <v>1307413.0602809326</v>
      </c>
      <c r="BM61" s="79">
        <v>13.535647413088492</v>
      </c>
      <c r="BN61" s="42"/>
      <c r="BO61" s="128">
        <v>10.352999999999998</v>
      </c>
      <c r="BP61" s="35">
        <v>1320487.1908837419</v>
      </c>
      <c r="BQ61" s="79">
        <v>13.671003887219376</v>
      </c>
      <c r="BR61" s="125"/>
      <c r="BS61" s="128">
        <v>10.352999999999998</v>
      </c>
      <c r="BT61" s="35">
        <v>1333692.0627925794</v>
      </c>
      <c r="BU61" s="79">
        <v>13.807713926091573</v>
      </c>
      <c r="BV61" s="125"/>
      <c r="BW61" s="128">
        <v>10.352999999999998</v>
      </c>
      <c r="BX61" s="35">
        <v>1347028.9834205052</v>
      </c>
      <c r="BY61" s="79">
        <v>13.945791065352488</v>
      </c>
      <c r="BZ61" s="125"/>
      <c r="CA61" s="128">
        <v>10.352999999999998</v>
      </c>
      <c r="CB61" s="35">
        <v>1360499.2732547102</v>
      </c>
      <c r="CC61" s="79">
        <v>14.085248976006012</v>
      </c>
      <c r="CD61" s="50"/>
      <c r="CE61" s="136">
        <v>10.352999999999998</v>
      </c>
      <c r="CF61" s="35">
        <v>1374104.2659872575</v>
      </c>
      <c r="CG61" s="79">
        <v>14.226101465766074</v>
      </c>
      <c r="CH61" s="42"/>
      <c r="CI61" s="128">
        <v>10.352999999999998</v>
      </c>
      <c r="CJ61" s="35">
        <v>1387845.3086471302</v>
      </c>
      <c r="CK61" s="79">
        <v>14.368362480423736</v>
      </c>
      <c r="CL61" s="125"/>
      <c r="CM61" s="128">
        <v>10.352999999999998</v>
      </c>
      <c r="CN61" s="35">
        <v>1401723.7617336016</v>
      </c>
      <c r="CO61" s="79">
        <v>14.512046105227974</v>
      </c>
      <c r="CP61" s="125"/>
      <c r="CQ61" s="128">
        <v>10.352999999999998</v>
      </c>
      <c r="CR61" s="35">
        <v>1415740.9993509375</v>
      </c>
      <c r="CS61" s="79">
        <v>14.657166566280253</v>
      </c>
      <c r="CT61" s="125"/>
      <c r="CU61" s="128">
        <v>10.352999999999998</v>
      </c>
      <c r="CV61" s="35">
        <v>1429898.4093444468</v>
      </c>
      <c r="CW61" s="79">
        <v>14.803738231943056</v>
      </c>
      <c r="CX61" s="50"/>
      <c r="CY61" s="136">
        <v>10.352999999999998</v>
      </c>
      <c r="CZ61" s="35">
        <v>1444197.3934378913</v>
      </c>
      <c r="DA61" s="79">
        <v>14.951775614262486</v>
      </c>
      <c r="DB61" s="42"/>
      <c r="DC61" s="128">
        <v>10.352999999999998</v>
      </c>
      <c r="DD61" s="35">
        <v>1458639.3673722702</v>
      </c>
      <c r="DE61" s="79">
        <v>15.101293370405109</v>
      </c>
      <c r="DF61" s="125"/>
      <c r="DG61" s="128">
        <v>10.352999999999998</v>
      </c>
      <c r="DH61" s="35">
        <v>1473225.7610459928</v>
      </c>
      <c r="DI61" s="79">
        <v>15.252306304109162</v>
      </c>
      <c r="DJ61" s="125"/>
      <c r="DK61" s="128">
        <v>10.352999999999998</v>
      </c>
      <c r="DL61" s="35">
        <v>1487958.0186564529</v>
      </c>
      <c r="DM61" s="79">
        <v>15.404829367150255</v>
      </c>
      <c r="DN61" s="125"/>
      <c r="DO61" s="128">
        <v>10.352999999999998</v>
      </c>
      <c r="DP61" s="35">
        <v>1502837.5988430174</v>
      </c>
      <c r="DQ61" s="79">
        <v>15.558877660821757</v>
      </c>
      <c r="DR61" s="50"/>
      <c r="DS61" s="136">
        <v>10.352999999999998</v>
      </c>
      <c r="DT61" s="35">
        <v>1517865.9748314475</v>
      </c>
      <c r="DU61" s="79">
        <v>15.714466437429971</v>
      </c>
      <c r="DV61" s="26"/>
    </row>
    <row r="62" spans="1:126" x14ac:dyDescent="0.35">
      <c r="A62" s="57" t="s">
        <v>95</v>
      </c>
      <c r="B62" s="55" t="s">
        <v>98</v>
      </c>
      <c r="C62" s="316">
        <v>1</v>
      </c>
      <c r="D62" s="35">
        <v>1126139.5528567452</v>
      </c>
      <c r="E62" s="79">
        <v>1.1261395528567453</v>
      </c>
      <c r="F62" s="42"/>
      <c r="G62" s="124">
        <v>1</v>
      </c>
      <c r="H62" s="35">
        <v>1137400.9483853127</v>
      </c>
      <c r="I62" s="79">
        <v>1.1374009483853127</v>
      </c>
      <c r="J62" s="125"/>
      <c r="K62" s="124">
        <v>1</v>
      </c>
      <c r="L62" s="35">
        <v>1148774.9578691658</v>
      </c>
      <c r="M62" s="79">
        <v>1.1487749578691657</v>
      </c>
      <c r="N62" s="125"/>
      <c r="O62" s="124">
        <v>1</v>
      </c>
      <c r="P62" s="35">
        <v>1160262.7074478574</v>
      </c>
      <c r="Q62" s="79">
        <v>1.1602627074478573</v>
      </c>
      <c r="R62" s="125"/>
      <c r="S62" s="124">
        <v>1</v>
      </c>
      <c r="T62" s="35">
        <v>1171865.334522336</v>
      </c>
      <c r="U62" s="79">
        <v>1.171865334522336</v>
      </c>
      <c r="V62" s="50"/>
      <c r="W62" s="59">
        <v>1.2</v>
      </c>
      <c r="X62" s="35">
        <v>1183583.9878675593</v>
      </c>
      <c r="Y62" s="79">
        <v>1.420300785441071</v>
      </c>
      <c r="Z62" s="42"/>
      <c r="AA62" s="124">
        <v>1.2</v>
      </c>
      <c r="AB62" s="35">
        <v>1195419.8277462348</v>
      </c>
      <c r="AC62" s="79">
        <v>1.4345037932954816</v>
      </c>
      <c r="AD62" s="125"/>
      <c r="AE62" s="124">
        <v>1.2</v>
      </c>
      <c r="AF62" s="35">
        <v>1207374.0260236971</v>
      </c>
      <c r="AG62" s="79">
        <v>1.4488488312284364</v>
      </c>
      <c r="AH62" s="125"/>
      <c r="AI62" s="124">
        <v>1.2</v>
      </c>
      <c r="AJ62" s="35">
        <v>1219447.766283934</v>
      </c>
      <c r="AK62" s="79">
        <v>1.4633373195407207</v>
      </c>
      <c r="AL62" s="125"/>
      <c r="AM62" s="124">
        <v>1.2</v>
      </c>
      <c r="AN62" s="35">
        <v>1231642.2439467735</v>
      </c>
      <c r="AO62" s="79">
        <v>1.477970692736128</v>
      </c>
      <c r="AP62" s="50"/>
      <c r="AQ62" s="59">
        <v>1.5</v>
      </c>
      <c r="AR62" s="35">
        <v>1243958.6663862413</v>
      </c>
      <c r="AS62" s="79">
        <v>1.8659379995793621</v>
      </c>
      <c r="AT62" s="42"/>
      <c r="AU62" s="124">
        <v>1.5</v>
      </c>
      <c r="AV62" s="35">
        <v>1256398.2530501038</v>
      </c>
      <c r="AW62" s="79">
        <v>1.8845973795751556</v>
      </c>
      <c r="AX62" s="125"/>
      <c r="AY62" s="124">
        <v>1.5</v>
      </c>
      <c r="AZ62" s="35">
        <v>1268962.2355806048</v>
      </c>
      <c r="BA62" s="79">
        <v>1.9034433533709072</v>
      </c>
      <c r="BB62" s="125"/>
      <c r="BC62" s="124">
        <v>1.5</v>
      </c>
      <c r="BD62" s="35">
        <v>1281651.8579364107</v>
      </c>
      <c r="BE62" s="79">
        <v>1.9224777869046161</v>
      </c>
      <c r="BF62" s="125"/>
      <c r="BG62" s="124">
        <v>1.5</v>
      </c>
      <c r="BH62" s="35">
        <v>1294468.3765157748</v>
      </c>
      <c r="BI62" s="79">
        <v>1.9417025647736621</v>
      </c>
      <c r="BJ62" s="50"/>
      <c r="BK62" s="59">
        <v>1.5</v>
      </c>
      <c r="BL62" s="35">
        <v>1307413.0602809326</v>
      </c>
      <c r="BM62" s="79">
        <v>1.9611195904213989</v>
      </c>
      <c r="BN62" s="42"/>
      <c r="BO62" s="124">
        <v>1.5</v>
      </c>
      <c r="BP62" s="35">
        <v>1320487.1908837419</v>
      </c>
      <c r="BQ62" s="79">
        <v>1.9807307863256129</v>
      </c>
      <c r="BR62" s="125"/>
      <c r="BS62" s="124">
        <v>1.5</v>
      </c>
      <c r="BT62" s="35">
        <v>1333692.0627925794</v>
      </c>
      <c r="BU62" s="79">
        <v>2.0005380941888689</v>
      </c>
      <c r="BV62" s="125"/>
      <c r="BW62" s="124">
        <v>1.5</v>
      </c>
      <c r="BX62" s="35">
        <v>1347028.9834205052</v>
      </c>
      <c r="BY62" s="79">
        <v>2.0205434751307578</v>
      </c>
      <c r="BZ62" s="125"/>
      <c r="CA62" s="124">
        <v>1.5</v>
      </c>
      <c r="CB62" s="35">
        <v>1360499.2732547102</v>
      </c>
      <c r="CC62" s="79">
        <v>2.0407489098820655</v>
      </c>
      <c r="CD62" s="50"/>
      <c r="CE62" s="59">
        <v>2</v>
      </c>
      <c r="CF62" s="35">
        <v>1374104.2659872575</v>
      </c>
      <c r="CG62" s="79">
        <v>2.7482085319745151</v>
      </c>
      <c r="CH62" s="42"/>
      <c r="CI62" s="124">
        <v>2</v>
      </c>
      <c r="CJ62" s="35">
        <v>1387845.3086471302</v>
      </c>
      <c r="CK62" s="79">
        <v>2.7756906172942601</v>
      </c>
      <c r="CL62" s="125"/>
      <c r="CM62" s="124">
        <v>2</v>
      </c>
      <c r="CN62" s="35">
        <v>1401723.7617336016</v>
      </c>
      <c r="CO62" s="79">
        <v>2.8034475234672032</v>
      </c>
      <c r="CP62" s="125"/>
      <c r="CQ62" s="124">
        <v>2</v>
      </c>
      <c r="CR62" s="35">
        <v>1415740.9993509375</v>
      </c>
      <c r="CS62" s="79">
        <v>2.8314819987018751</v>
      </c>
      <c r="CT62" s="125"/>
      <c r="CU62" s="124">
        <v>2</v>
      </c>
      <c r="CV62" s="35">
        <v>1429898.4093444468</v>
      </c>
      <c r="CW62" s="79">
        <v>2.8597968186888938</v>
      </c>
      <c r="CX62" s="50"/>
      <c r="CY62" s="59">
        <v>2</v>
      </c>
      <c r="CZ62" s="35">
        <v>1444197.3934378913</v>
      </c>
      <c r="DA62" s="79">
        <v>2.8883947868757827</v>
      </c>
      <c r="DB62" s="42"/>
      <c r="DC62" s="124">
        <v>2</v>
      </c>
      <c r="DD62" s="35">
        <v>1458639.3673722702</v>
      </c>
      <c r="DE62" s="79">
        <v>2.9172787347445404</v>
      </c>
      <c r="DF62" s="125"/>
      <c r="DG62" s="124">
        <v>2</v>
      </c>
      <c r="DH62" s="35">
        <v>1473225.7610459928</v>
      </c>
      <c r="DI62" s="79">
        <v>2.9464515220919858</v>
      </c>
      <c r="DJ62" s="125"/>
      <c r="DK62" s="124">
        <v>2</v>
      </c>
      <c r="DL62" s="35">
        <v>1487958.0186564529</v>
      </c>
      <c r="DM62" s="79">
        <v>2.9759160373129059</v>
      </c>
      <c r="DN62" s="125"/>
      <c r="DO62" s="124">
        <v>2</v>
      </c>
      <c r="DP62" s="35">
        <v>1502837.5988430174</v>
      </c>
      <c r="DQ62" s="79">
        <v>3.0056751976860347</v>
      </c>
      <c r="DR62" s="50"/>
      <c r="DS62" s="59">
        <v>2</v>
      </c>
      <c r="DT62" s="35">
        <v>1517865.9748314475</v>
      </c>
      <c r="DU62" s="79">
        <v>3.0357319496628947</v>
      </c>
      <c r="DV62" s="26"/>
    </row>
    <row r="63" spans="1:126" x14ac:dyDescent="0.35">
      <c r="A63" s="58" t="s">
        <v>97</v>
      </c>
      <c r="B63" s="55" t="s">
        <v>31</v>
      </c>
      <c r="C63" s="322">
        <v>445.84006653305249</v>
      </c>
      <c r="D63" s="35">
        <v>1126139.5528567452</v>
      </c>
      <c r="E63" s="79">
        <v>502.07813317115324</v>
      </c>
      <c r="F63" s="42"/>
      <c r="G63" s="90">
        <v>449.35704644950641</v>
      </c>
      <c r="H63" s="35">
        <v>1137400.9483853127</v>
      </c>
      <c r="I63" s="79">
        <v>511.09913079529161</v>
      </c>
      <c r="J63" s="14"/>
      <c r="K63" s="90">
        <v>452.87691925250982</v>
      </c>
      <c r="L63" s="35">
        <v>1148774.9578691658</v>
      </c>
      <c r="M63" s="79">
        <v>520.25366383421954</v>
      </c>
      <c r="N63" s="14"/>
      <c r="O63" s="90">
        <v>456.39894463725398</v>
      </c>
      <c r="P63" s="35">
        <v>1160262.7074478574</v>
      </c>
      <c r="Q63" s="79">
        <v>529.54267518116501</v>
      </c>
      <c r="R63" s="14"/>
      <c r="S63" s="90">
        <v>454.32627574581858</v>
      </c>
      <c r="T63" s="35">
        <v>1171865.334522336</v>
      </c>
      <c r="U63" s="79">
        <v>532.40921310916076</v>
      </c>
      <c r="V63" s="50"/>
      <c r="W63" s="90">
        <v>452.23706325053291</v>
      </c>
      <c r="X63" s="35">
        <v>1183583.9878675593</v>
      </c>
      <c r="Y63" s="79">
        <v>535.26054678357946</v>
      </c>
      <c r="Z63" s="42"/>
      <c r="AA63" s="90">
        <v>450.13122654379373</v>
      </c>
      <c r="AB63" s="35">
        <v>1195419.8277462348</v>
      </c>
      <c r="AC63" s="79">
        <v>538.09579329818337</v>
      </c>
      <c r="AD63" s="14"/>
      <c r="AE63" s="90">
        <v>448.00868468324495</v>
      </c>
      <c r="AF63" s="35">
        <v>1207374.0260236971</v>
      </c>
      <c r="AG63" s="79">
        <v>540.9140493195905</v>
      </c>
      <c r="AH63" s="14"/>
      <c r="AI63" s="90">
        <v>445.86935639049398</v>
      </c>
      <c r="AJ63" s="35">
        <v>1219447.766283934</v>
      </c>
      <c r="AK63" s="79">
        <v>543.71439070484314</v>
      </c>
      <c r="AL63" s="14"/>
      <c r="AM63" s="90">
        <v>443.7131600498243</v>
      </c>
      <c r="AN63" s="35">
        <v>1231642.2439467735</v>
      </c>
      <c r="AO63" s="79">
        <v>546.49587211247945</v>
      </c>
      <c r="AP63" s="50"/>
      <c r="AQ63" s="90">
        <v>441.5400137069031</v>
      </c>
      <c r="AR63" s="35">
        <v>1243958.6663862413</v>
      </c>
      <c r="AS63" s="79">
        <v>549.25752660700186</v>
      </c>
      <c r="AT63" s="42"/>
      <c r="AU63" s="90">
        <v>439.34983506748392</v>
      </c>
      <c r="AV63" s="35">
        <v>1256398.2530501038</v>
      </c>
      <c r="AW63" s="79">
        <v>551.99836525663807</v>
      </c>
      <c r="AX63" s="14"/>
      <c r="AY63" s="90">
        <v>437.14254149610485</v>
      </c>
      <c r="AZ63" s="35">
        <v>1268962.2355806048</v>
      </c>
      <c r="BA63" s="79">
        <v>554.71737672428458</v>
      </c>
      <c r="BB63" s="14"/>
      <c r="BC63" s="90">
        <v>434.91805001478195</v>
      </c>
      <c r="BD63" s="35">
        <v>1281651.8579364107</v>
      </c>
      <c r="BE63" s="79">
        <v>557.41352685152617</v>
      </c>
      <c r="BF63" s="14"/>
      <c r="BG63" s="90">
        <v>432.67627730169761</v>
      </c>
      <c r="BH63" s="35">
        <v>1294468.3765157748</v>
      </c>
      <c r="BI63" s="79">
        <v>560.08575823561762</v>
      </c>
      <c r="BJ63" s="50"/>
      <c r="BK63" s="90">
        <v>430.41713968988461</v>
      </c>
      <c r="BL63" s="35">
        <v>1307413.0602809326</v>
      </c>
      <c r="BM63" s="79">
        <v>562.73298979931769</v>
      </c>
      <c r="BN63" s="42"/>
      <c r="BO63" s="90">
        <v>428.14055316590503</v>
      </c>
      <c r="BP63" s="35">
        <v>1320487.1908837419</v>
      </c>
      <c r="BQ63" s="79">
        <v>565.35411635345736</v>
      </c>
      <c r="BR63" s="14"/>
      <c r="BS63" s="90">
        <v>425.8464333685244</v>
      </c>
      <c r="BT63" s="35">
        <v>1333692.0627925794</v>
      </c>
      <c r="BU63" s="79">
        <v>567.94800815213</v>
      </c>
      <c r="BV63" s="14"/>
      <c r="BW63" s="90">
        <v>423.53469558738095</v>
      </c>
      <c r="BX63" s="35">
        <v>1347028.9834205052</v>
      </c>
      <c r="BY63" s="79">
        <v>570.51351044038279</v>
      </c>
      <c r="BZ63" s="14"/>
      <c r="CA63" s="90">
        <v>421.20525476165034</v>
      </c>
      <c r="CB63" s="35">
        <v>1360499.2732547102</v>
      </c>
      <c r="CC63" s="79">
        <v>573.0494429942903</v>
      </c>
      <c r="CD63" s="50"/>
      <c r="CE63" s="90">
        <v>418.85802547870509</v>
      </c>
      <c r="CF63" s="35">
        <v>1374104.2659872575</v>
      </c>
      <c r="CG63" s="79">
        <v>575.55459965328805</v>
      </c>
      <c r="CH63" s="42"/>
      <c r="CI63" s="90">
        <v>416.4929219727693</v>
      </c>
      <c r="CJ63" s="35">
        <v>1387845.3086471302</v>
      </c>
      <c r="CK63" s="79">
        <v>578.02774784464316</v>
      </c>
      <c r="CL63" s="14"/>
      <c r="CM63" s="90">
        <v>414.10985812356853</v>
      </c>
      <c r="CN63" s="35">
        <v>1401723.7617336016</v>
      </c>
      <c r="CO63" s="79">
        <v>580.46762809993652</v>
      </c>
      <c r="CP63" s="14"/>
      <c r="CQ63" s="90">
        <v>411.70874745497491</v>
      </c>
      <c r="CR63" s="35">
        <v>1415740.9993509375</v>
      </c>
      <c r="CS63" s="79">
        <v>582.87295356342895</v>
      </c>
      <c r="CT63" s="14"/>
      <c r="CU63" s="90">
        <v>409.28950313364658</v>
      </c>
      <c r="CV63" s="35">
        <v>1429898.4093444468</v>
      </c>
      <c r="CW63" s="79">
        <v>585.24240949218017</v>
      </c>
      <c r="CX63" s="50"/>
      <c r="CY63" s="90">
        <v>406.85203796766319</v>
      </c>
      <c r="CZ63" s="35">
        <v>1444197.3934378913</v>
      </c>
      <c r="DA63" s="79">
        <v>587.57465274779315</v>
      </c>
      <c r="DB63" s="42"/>
      <c r="DC63" s="90">
        <v>404.3962644051557</v>
      </c>
      <c r="DD63" s="35">
        <v>1458639.3673722702</v>
      </c>
      <c r="DE63" s="79">
        <v>589.8683112796457</v>
      </c>
      <c r="DF63" s="14"/>
      <c r="DG63" s="90">
        <v>401.92209453293145</v>
      </c>
      <c r="DH63" s="35">
        <v>1473225.7610459928</v>
      </c>
      <c r="DI63" s="79">
        <v>592.1219835994774</v>
      </c>
      <c r="DJ63" s="14"/>
      <c r="DK63" s="90">
        <v>399.42944007509413</v>
      </c>
      <c r="DL63" s="35">
        <v>1487958.0186564529</v>
      </c>
      <c r="DM63" s="79">
        <v>594.33423824719341</v>
      </c>
      <c r="DN63" s="14"/>
      <c r="DO63" s="90">
        <v>396.91821239165898</v>
      </c>
      <c r="DP63" s="35">
        <v>1502837.5988430174</v>
      </c>
      <c r="DQ63" s="79">
        <v>596.5036132477436</v>
      </c>
      <c r="DR63" s="50"/>
      <c r="DS63" s="90">
        <v>394.3883224771626</v>
      </c>
      <c r="DT63" s="35">
        <v>1517865.9748314475</v>
      </c>
      <c r="DU63" s="79">
        <v>598.62861555893767</v>
      </c>
      <c r="DV63" s="26"/>
    </row>
    <row r="64" spans="1:126" x14ac:dyDescent="0.35">
      <c r="A64" s="6">
        <v>4</v>
      </c>
      <c r="B64" s="3" t="s">
        <v>1</v>
      </c>
      <c r="C64" s="323">
        <v>23126.827283873023</v>
      </c>
      <c r="D64" s="15">
        <v>600424.34593875159</v>
      </c>
      <c r="E64" s="80">
        <v>13885.910145557933</v>
      </c>
      <c r="F64" s="44"/>
      <c r="G64" s="89">
        <v>23166.555193330307</v>
      </c>
      <c r="H64" s="15">
        <v>608637.22095410759</v>
      </c>
      <c r="I64" s="80">
        <v>14100.027771948506</v>
      </c>
      <c r="J64" s="16"/>
      <c r="K64" s="89">
        <v>23187.00003278648</v>
      </c>
      <c r="L64" s="15">
        <v>617192.84095825371</v>
      </c>
      <c r="M64" s="80">
        <v>14310.85042353461</v>
      </c>
      <c r="N64" s="16"/>
      <c r="O64" s="89">
        <v>23207.207452706178</v>
      </c>
      <c r="P64" s="15">
        <v>625917.84830388613</v>
      </c>
      <c r="Q64" s="80">
        <v>14525.805353939762</v>
      </c>
      <c r="R64" s="16"/>
      <c r="S64" s="89">
        <v>23126.125549584282</v>
      </c>
      <c r="T64" s="15">
        <v>633466.92377044447</v>
      </c>
      <c r="U64" s="80">
        <v>14649.635610624235</v>
      </c>
      <c r="V64" s="51"/>
      <c r="W64" s="89">
        <v>23246.652917571584</v>
      </c>
      <c r="X64" s="15">
        <v>642980.44444800401</v>
      </c>
      <c r="Y64" s="80">
        <v>14947.143224868665</v>
      </c>
      <c r="Z64" s="44"/>
      <c r="AA64" s="89">
        <v>23185.640380685269</v>
      </c>
      <c r="AB64" s="15">
        <v>650860.77361716621</v>
      </c>
      <c r="AC64" s="80">
        <v>15090.623834982222</v>
      </c>
      <c r="AD64" s="16"/>
      <c r="AE64" s="89">
        <v>23255.57628793396</v>
      </c>
      <c r="AF64" s="15">
        <v>658387.64293207391</v>
      </c>
      <c r="AG64" s="80">
        <v>15311.184057239871</v>
      </c>
      <c r="AH64" s="16"/>
      <c r="AI64" s="89">
        <v>22755.081885678781</v>
      </c>
      <c r="AJ64" s="15">
        <v>668105.10969478358</v>
      </c>
      <c r="AK64" s="80">
        <v>15202.786479345203</v>
      </c>
      <c r="AL64" s="16"/>
      <c r="AM64" s="89">
        <v>22253.716033491848</v>
      </c>
      <c r="AN64" s="15">
        <v>678105.91432052176</v>
      </c>
      <c r="AO64" s="80">
        <v>15090.376457920243</v>
      </c>
      <c r="AP64" s="51"/>
      <c r="AQ64" s="89">
        <v>22633.956892717415</v>
      </c>
      <c r="AR64" s="15">
        <v>684910.06083686021</v>
      </c>
      <c r="AS64" s="80">
        <v>15502.224792369958</v>
      </c>
      <c r="AT64" s="44"/>
      <c r="AU64" s="89">
        <v>22626.344930700816</v>
      </c>
      <c r="AV64" s="15">
        <v>693249.52214165754</v>
      </c>
      <c r="AW64" s="80">
        <v>15685.702811020656</v>
      </c>
      <c r="AX64" s="16"/>
      <c r="AY64" s="89">
        <v>22617.966214708315</v>
      </c>
      <c r="AZ64" s="15">
        <v>701699.7464998411</v>
      </c>
      <c r="BA64" s="80">
        <v>15871.021159202795</v>
      </c>
      <c r="BB64" s="16"/>
      <c r="BC64" s="89">
        <v>22608.945160671199</v>
      </c>
      <c r="BD64" s="15">
        <v>710260.71610136982</v>
      </c>
      <c r="BE64" s="80">
        <v>16058.245580114926</v>
      </c>
      <c r="BF64" s="16"/>
      <c r="BG64" s="89">
        <v>22599.275492828856</v>
      </c>
      <c r="BH64" s="15">
        <v>718934.18581068213</v>
      </c>
      <c r="BI64" s="80">
        <v>16247.391726348214</v>
      </c>
      <c r="BJ64" s="51"/>
      <c r="BK64" s="89">
        <v>22595.117922445588</v>
      </c>
      <c r="BL64" s="15">
        <v>727692.84527880361</v>
      </c>
      <c r="BM64" s="80">
        <v>16442.305650394519</v>
      </c>
      <c r="BN64" s="44"/>
      <c r="BO64" s="89">
        <v>22502.669961576492</v>
      </c>
      <c r="BP64" s="15">
        <v>736835.57579987438</v>
      </c>
      <c r="BQ64" s="80">
        <v>16580.767778172751</v>
      </c>
      <c r="BR64" s="16"/>
      <c r="BS64" s="89">
        <v>22408.881442316106</v>
      </c>
      <c r="BT64" s="15">
        <v>746125.15424667636</v>
      </c>
      <c r="BU64" s="80">
        <v>16719.830122643587</v>
      </c>
      <c r="BV64" s="16"/>
      <c r="BW64" s="89">
        <v>22313.7947274945</v>
      </c>
      <c r="BX64" s="15">
        <v>755564.17885808682</v>
      </c>
      <c r="BY64" s="80">
        <v>16859.50399048729</v>
      </c>
      <c r="BZ64" s="16"/>
      <c r="CA64" s="89">
        <v>22217.575239717993</v>
      </c>
      <c r="CB64" s="15">
        <v>765153.3788877537</v>
      </c>
      <c r="CC64" s="80">
        <v>16999.852765363117</v>
      </c>
      <c r="CD64" s="51"/>
      <c r="CE64" s="89">
        <v>22251.006582512615</v>
      </c>
      <c r="CF64" s="15">
        <v>774184.68889087834</v>
      </c>
      <c r="CG64" s="80">
        <v>17226.388608591416</v>
      </c>
      <c r="CH64" s="44"/>
      <c r="CI64" s="89">
        <v>22159.910235312422</v>
      </c>
      <c r="CJ64" s="15">
        <v>784071.07431696577</v>
      </c>
      <c r="CK64" s="80">
        <v>17374.944624968935</v>
      </c>
      <c r="CL64" s="16"/>
      <c r="CM64" s="89">
        <v>22067.995252958979</v>
      </c>
      <c r="CN64" s="15">
        <v>794110.51323610661</v>
      </c>
      <c r="CO64" s="80">
        <v>17524.42703641922</v>
      </c>
      <c r="CP64" s="16"/>
      <c r="CQ64" s="89">
        <v>21975.310267688259</v>
      </c>
      <c r="CR64" s="15">
        <v>804305.28718034923</v>
      </c>
      <c r="CS64" s="80">
        <v>17674.85823573028</v>
      </c>
      <c r="CT64" s="16"/>
      <c r="CU64" s="89">
        <v>21881.635342790494</v>
      </c>
      <c r="CV64" s="15">
        <v>814662.28029322263</v>
      </c>
      <c r="CW64" s="80">
        <v>17826.142944902476</v>
      </c>
      <c r="CX64" s="51"/>
      <c r="CY64" s="89">
        <v>21787.041389801616</v>
      </c>
      <c r="CZ64" s="15">
        <v>825183.6997984685</v>
      </c>
      <c r="DA64" s="80">
        <v>17978.311421698865</v>
      </c>
      <c r="DB64" s="44"/>
      <c r="DC64" s="89">
        <v>21708.151597261229</v>
      </c>
      <c r="DD64" s="15">
        <v>835734.86274462717</v>
      </c>
      <c r="DE64" s="80">
        <v>18142.259095576672</v>
      </c>
      <c r="DF64" s="16"/>
      <c r="DG64" s="89">
        <v>21628.645443711372</v>
      </c>
      <c r="DH64" s="15">
        <v>846444.35002635082</v>
      </c>
      <c r="DI64" s="80">
        <v>18307.444734552664</v>
      </c>
      <c r="DJ64" s="16"/>
      <c r="DK64" s="89">
        <v>21548.594840667327</v>
      </c>
      <c r="DL64" s="15">
        <v>857313.80806057132</v>
      </c>
      <c r="DM64" s="80">
        <v>18473.907901206887</v>
      </c>
      <c r="DN64" s="16"/>
      <c r="DO64" s="89">
        <v>21470.837331260107</v>
      </c>
      <c r="DP64" s="15">
        <v>868292.68485712667</v>
      </c>
      <c r="DQ64" s="80">
        <v>18642.970992490464</v>
      </c>
      <c r="DR64" s="51"/>
      <c r="DS64" s="89">
        <v>21395.325078885948</v>
      </c>
      <c r="DT64" s="15">
        <v>879381.75876542425</v>
      </c>
      <c r="DU64" s="80">
        <v>18814.658597228714</v>
      </c>
      <c r="DV64" s="27"/>
    </row>
    <row r="65" spans="1:126" x14ac:dyDescent="0.35">
      <c r="A65" s="7" t="s">
        <v>83</v>
      </c>
      <c r="B65" s="4" t="s">
        <v>109</v>
      </c>
      <c r="C65" s="314">
        <v>1850.1461827098419</v>
      </c>
      <c r="D65" s="13">
        <v>600424.34593875136</v>
      </c>
      <c r="E65" s="79">
        <v>1110.8728116446346</v>
      </c>
      <c r="F65" s="42"/>
      <c r="G65" s="41">
        <v>1853.3244154664246</v>
      </c>
      <c r="H65" s="13">
        <v>608637.22095410759</v>
      </c>
      <c r="I65" s="79">
        <v>1128.0022217558806</v>
      </c>
      <c r="J65" s="14"/>
      <c r="K65" s="41">
        <v>1854.9600026229184</v>
      </c>
      <c r="L65" s="13">
        <v>617192.8409582536</v>
      </c>
      <c r="M65" s="79">
        <v>1144.8680338827687</v>
      </c>
      <c r="N65" s="14"/>
      <c r="O65" s="41">
        <v>1856.5765962164942</v>
      </c>
      <c r="P65" s="13">
        <v>625917.84830388625</v>
      </c>
      <c r="Q65" s="79">
        <v>1162.064428315181</v>
      </c>
      <c r="R65" s="14"/>
      <c r="S65" s="41">
        <v>1850.0900439667425</v>
      </c>
      <c r="T65" s="13">
        <v>633466.92377044458</v>
      </c>
      <c r="U65" s="79">
        <v>1171.9708488499389</v>
      </c>
      <c r="V65" s="50"/>
      <c r="W65" s="41">
        <v>1859.7322334057267</v>
      </c>
      <c r="X65" s="13">
        <v>642980.44444800389</v>
      </c>
      <c r="Y65" s="79">
        <v>1195.7714579894932</v>
      </c>
      <c r="Z65" s="42"/>
      <c r="AA65" s="41">
        <v>1854.8512304548215</v>
      </c>
      <c r="AB65" s="13">
        <v>650860.77361716621</v>
      </c>
      <c r="AC65" s="79">
        <v>1207.2499067985777</v>
      </c>
      <c r="AD65" s="14"/>
      <c r="AE65" s="41">
        <v>1860.4461030347168</v>
      </c>
      <c r="AF65" s="13">
        <v>658387.64293207391</v>
      </c>
      <c r="AG65" s="79">
        <v>1224.8947245791896</v>
      </c>
      <c r="AH65" s="14"/>
      <c r="AI65" s="41">
        <v>1820.4065508543026</v>
      </c>
      <c r="AJ65" s="13">
        <v>668105.10969478346</v>
      </c>
      <c r="AK65" s="79">
        <v>1216.2229183476163</v>
      </c>
      <c r="AL65" s="14"/>
      <c r="AM65" s="41">
        <v>1780.297282679348</v>
      </c>
      <c r="AN65" s="13">
        <v>678105.91432052176</v>
      </c>
      <c r="AO65" s="79">
        <v>1207.2301166336194</v>
      </c>
      <c r="AP65" s="50"/>
      <c r="AQ65" s="41">
        <v>1810.7165514173932</v>
      </c>
      <c r="AR65" s="13">
        <v>684910.06083686033</v>
      </c>
      <c r="AS65" s="79">
        <v>1240.1779833895966</v>
      </c>
      <c r="AT65" s="42"/>
      <c r="AU65" s="41">
        <v>1810.1075944560653</v>
      </c>
      <c r="AV65" s="13">
        <v>693249.52214165742</v>
      </c>
      <c r="AW65" s="79">
        <v>1254.8562248816525</v>
      </c>
      <c r="AX65" s="14"/>
      <c r="AY65" s="41">
        <v>1809.4372971766652</v>
      </c>
      <c r="AZ65" s="13">
        <v>701699.74649984099</v>
      </c>
      <c r="BA65" s="79">
        <v>1269.6816927362236</v>
      </c>
      <c r="BB65" s="14"/>
      <c r="BC65" s="41">
        <v>1808.715612853696</v>
      </c>
      <c r="BD65" s="13">
        <v>710260.71610136994</v>
      </c>
      <c r="BE65" s="79">
        <v>1284.6596464091942</v>
      </c>
      <c r="BF65" s="14"/>
      <c r="BG65" s="41">
        <v>1807.9420394263086</v>
      </c>
      <c r="BH65" s="13">
        <v>718934.18581068201</v>
      </c>
      <c r="BI65" s="79">
        <v>1299.7913381078572</v>
      </c>
      <c r="BJ65" s="50"/>
      <c r="BK65" s="41">
        <v>1807.6094337956472</v>
      </c>
      <c r="BL65" s="13">
        <v>727692.84527880361</v>
      </c>
      <c r="BM65" s="79">
        <v>1315.3844520315615</v>
      </c>
      <c r="BN65" s="42"/>
      <c r="BO65" s="41">
        <v>1800.2135969261194</v>
      </c>
      <c r="BP65" s="13">
        <v>736835.57579987426</v>
      </c>
      <c r="BQ65" s="79">
        <v>1326.46142225382</v>
      </c>
      <c r="BR65" s="14"/>
      <c r="BS65" s="41">
        <v>1792.7105153852885</v>
      </c>
      <c r="BT65" s="13">
        <v>746125.15424667625</v>
      </c>
      <c r="BU65" s="79">
        <v>1337.5864098114869</v>
      </c>
      <c r="BV65" s="14"/>
      <c r="BW65" s="41">
        <v>1785.1035781995599</v>
      </c>
      <c r="BX65" s="13">
        <v>755564.17885808682</v>
      </c>
      <c r="BY65" s="79">
        <v>1348.7603192389831</v>
      </c>
      <c r="BZ65" s="14"/>
      <c r="CA65" s="41">
        <v>1777.4060191774395</v>
      </c>
      <c r="CB65" s="13">
        <v>765153.3788877537</v>
      </c>
      <c r="CC65" s="79">
        <v>1359.9882212290495</v>
      </c>
      <c r="CD65" s="50"/>
      <c r="CE65" s="41">
        <v>1780.0805266010093</v>
      </c>
      <c r="CF65" s="13">
        <v>774184.68889087846</v>
      </c>
      <c r="CG65" s="79">
        <v>1378.1110886873134</v>
      </c>
      <c r="CH65" s="42"/>
      <c r="CI65" s="41">
        <v>1772.7928188249937</v>
      </c>
      <c r="CJ65" s="13">
        <v>784071.07431696588</v>
      </c>
      <c r="CK65" s="79">
        <v>1389.9955699975148</v>
      </c>
      <c r="CL65" s="14"/>
      <c r="CM65" s="41">
        <v>1765.4396202367184</v>
      </c>
      <c r="CN65" s="13">
        <v>794110.51323610672</v>
      </c>
      <c r="CO65" s="79">
        <v>1401.9541629135376</v>
      </c>
      <c r="CP65" s="14"/>
      <c r="CQ65" s="41">
        <v>1758.0248214150608</v>
      </c>
      <c r="CR65" s="13">
        <v>804305.28718034911</v>
      </c>
      <c r="CS65" s="79">
        <v>1413.9886588584225</v>
      </c>
      <c r="CT65" s="14"/>
      <c r="CU65" s="41">
        <v>1750.5308274232395</v>
      </c>
      <c r="CV65" s="13">
        <v>814662.28029322263</v>
      </c>
      <c r="CW65" s="79">
        <v>1426.0914355921982</v>
      </c>
      <c r="CX65" s="50"/>
      <c r="CY65" s="41">
        <v>1742.9633111841292</v>
      </c>
      <c r="CZ65" s="13">
        <v>825183.6997984685</v>
      </c>
      <c r="DA65" s="79">
        <v>1438.2649137359092</v>
      </c>
      <c r="DB65" s="42"/>
      <c r="DC65" s="41">
        <v>1736.6521277808984</v>
      </c>
      <c r="DD65" s="13">
        <v>835734.86274462705</v>
      </c>
      <c r="DE65" s="79">
        <v>1451.3807276461337</v>
      </c>
      <c r="DF65" s="14"/>
      <c r="DG65" s="41">
        <v>1730.2916354969097</v>
      </c>
      <c r="DH65" s="13">
        <v>846444.3500263507</v>
      </c>
      <c r="DI65" s="79">
        <v>1464.5955787642131</v>
      </c>
      <c r="DJ65" s="14"/>
      <c r="DK65" s="41">
        <v>1723.8875872533863</v>
      </c>
      <c r="DL65" s="13">
        <v>857313.80806057143</v>
      </c>
      <c r="DM65" s="79">
        <v>1477.9126320965511</v>
      </c>
      <c r="DN65" s="14"/>
      <c r="DO65" s="41">
        <v>1717.6669865008087</v>
      </c>
      <c r="DP65" s="13">
        <v>868292.68485712667</v>
      </c>
      <c r="DQ65" s="79">
        <v>1491.4376793992371</v>
      </c>
      <c r="DR65" s="50"/>
      <c r="DS65" s="41">
        <v>1711.6260063108759</v>
      </c>
      <c r="DT65" s="13">
        <v>879381.75876542425</v>
      </c>
      <c r="DU65" s="79">
        <v>1505.1726877782971</v>
      </c>
      <c r="DV65" s="26"/>
    </row>
    <row r="66" spans="1:126" x14ac:dyDescent="0.35">
      <c r="A66" s="7" t="s">
        <v>84</v>
      </c>
      <c r="B66" s="4" t="s">
        <v>110</v>
      </c>
      <c r="C66" s="314">
        <v>4856.6337296133343</v>
      </c>
      <c r="D66" s="13">
        <v>600424.34593875159</v>
      </c>
      <c r="E66" s="79">
        <v>2916.041130567166</v>
      </c>
      <c r="F66" s="42"/>
      <c r="G66" s="41">
        <v>4864.9765905993645</v>
      </c>
      <c r="H66" s="13">
        <v>608637.22095410759</v>
      </c>
      <c r="I66" s="79">
        <v>2961.005832109186</v>
      </c>
      <c r="J66" s="14"/>
      <c r="K66" s="41">
        <v>4869.2700068851609</v>
      </c>
      <c r="L66" s="13">
        <v>617192.84095825371</v>
      </c>
      <c r="M66" s="79">
        <v>3005.278588942268</v>
      </c>
      <c r="N66" s="14"/>
      <c r="O66" s="41">
        <v>4873.5135650682969</v>
      </c>
      <c r="P66" s="13">
        <v>625917.84830388613</v>
      </c>
      <c r="Q66" s="79">
        <v>3050.4191243273499</v>
      </c>
      <c r="R66" s="14"/>
      <c r="S66" s="41">
        <v>4856.4863654126993</v>
      </c>
      <c r="T66" s="13">
        <v>633466.92377044447</v>
      </c>
      <c r="U66" s="79">
        <v>3076.4234782310891</v>
      </c>
      <c r="V66" s="50"/>
      <c r="W66" s="41">
        <v>4881.7971126900329</v>
      </c>
      <c r="X66" s="13">
        <v>642980.44444800389</v>
      </c>
      <c r="Y66" s="79">
        <v>3138.9000772224194</v>
      </c>
      <c r="Z66" s="42"/>
      <c r="AA66" s="41">
        <v>4868.9844799439061</v>
      </c>
      <c r="AB66" s="13">
        <v>650860.77361716621</v>
      </c>
      <c r="AC66" s="79">
        <v>3169.0310053462663</v>
      </c>
      <c r="AD66" s="14"/>
      <c r="AE66" s="41">
        <v>4883.6710204661313</v>
      </c>
      <c r="AF66" s="13">
        <v>658387.64293207403</v>
      </c>
      <c r="AG66" s="79">
        <v>3215.3486520203728</v>
      </c>
      <c r="AH66" s="14"/>
      <c r="AI66" s="41">
        <v>4778.5671959925439</v>
      </c>
      <c r="AJ66" s="13">
        <v>668105.10969478346</v>
      </c>
      <c r="AK66" s="79">
        <v>3192.5851606624924</v>
      </c>
      <c r="AL66" s="14"/>
      <c r="AM66" s="41">
        <v>4673.2803670332878</v>
      </c>
      <c r="AN66" s="13">
        <v>678105.91432052176</v>
      </c>
      <c r="AO66" s="79">
        <v>3168.9790561632508</v>
      </c>
      <c r="AP66" s="50"/>
      <c r="AQ66" s="41">
        <v>4753.1309474706568</v>
      </c>
      <c r="AR66" s="13">
        <v>684910.06083686021</v>
      </c>
      <c r="AS66" s="79">
        <v>3255.4672063976909</v>
      </c>
      <c r="AT66" s="42"/>
      <c r="AU66" s="41">
        <v>4751.5324354471713</v>
      </c>
      <c r="AV66" s="13">
        <v>693249.52214165754</v>
      </c>
      <c r="AW66" s="79">
        <v>3293.9975903143377</v>
      </c>
      <c r="AX66" s="14"/>
      <c r="AY66" s="41">
        <v>4749.7729050887456</v>
      </c>
      <c r="AZ66" s="13">
        <v>701699.7464998411</v>
      </c>
      <c r="BA66" s="79">
        <v>3332.9144434325867</v>
      </c>
      <c r="BB66" s="14"/>
      <c r="BC66" s="41">
        <v>4747.8784837409512</v>
      </c>
      <c r="BD66" s="13">
        <v>710260.71610136994</v>
      </c>
      <c r="BE66" s="79">
        <v>3372.2315718241343</v>
      </c>
      <c r="BF66" s="14"/>
      <c r="BG66" s="41">
        <v>4745.8478534940596</v>
      </c>
      <c r="BH66" s="13">
        <v>718934.18581068213</v>
      </c>
      <c r="BI66" s="79">
        <v>3411.9522625331251</v>
      </c>
      <c r="BJ66" s="50"/>
      <c r="BK66" s="41">
        <v>4744.9747637135733</v>
      </c>
      <c r="BL66" s="13">
        <v>727692.84527880361</v>
      </c>
      <c r="BM66" s="79">
        <v>3452.884186582849</v>
      </c>
      <c r="BN66" s="42"/>
      <c r="BO66" s="41">
        <v>4725.560691931063</v>
      </c>
      <c r="BP66" s="13">
        <v>736835.57579987438</v>
      </c>
      <c r="BQ66" s="79">
        <v>3481.9612334162775</v>
      </c>
      <c r="BR66" s="14"/>
      <c r="BS66" s="41">
        <v>4705.8651028863824</v>
      </c>
      <c r="BT66" s="13">
        <v>746125.15424667625</v>
      </c>
      <c r="BU66" s="79">
        <v>3511.1643257551532</v>
      </c>
      <c r="BV66" s="14"/>
      <c r="BW66" s="41">
        <v>4685.8968927738451</v>
      </c>
      <c r="BX66" s="13">
        <v>755564.17885808682</v>
      </c>
      <c r="BY66" s="79">
        <v>3540.4958380023309</v>
      </c>
      <c r="BZ66" s="14"/>
      <c r="CA66" s="41">
        <v>4665.690800340778</v>
      </c>
      <c r="CB66" s="13">
        <v>765153.37888775382</v>
      </c>
      <c r="CC66" s="79">
        <v>3569.9690807262546</v>
      </c>
      <c r="CD66" s="50"/>
      <c r="CE66" s="41">
        <v>4672.7113823276486</v>
      </c>
      <c r="CF66" s="13">
        <v>774184.68889087846</v>
      </c>
      <c r="CG66" s="79">
        <v>3617.5416078041972</v>
      </c>
      <c r="CH66" s="42"/>
      <c r="CI66" s="41">
        <v>4653.5811494156087</v>
      </c>
      <c r="CJ66" s="13">
        <v>784071.07431696565</v>
      </c>
      <c r="CK66" s="79">
        <v>3648.7383712434762</v>
      </c>
      <c r="CL66" s="14"/>
      <c r="CM66" s="41">
        <v>4634.2790031213854</v>
      </c>
      <c r="CN66" s="13">
        <v>794110.51323610672</v>
      </c>
      <c r="CO66" s="79">
        <v>3680.1296776480362</v>
      </c>
      <c r="CP66" s="14"/>
      <c r="CQ66" s="41">
        <v>4614.815156214534</v>
      </c>
      <c r="CR66" s="13">
        <v>804305.28718034911</v>
      </c>
      <c r="CS66" s="79">
        <v>3711.7202295033585</v>
      </c>
      <c r="CT66" s="14"/>
      <c r="CU66" s="41">
        <v>4595.1434219860039</v>
      </c>
      <c r="CV66" s="13">
        <v>814662.28029322252</v>
      </c>
      <c r="CW66" s="79">
        <v>3743.4900184295198</v>
      </c>
      <c r="CX66" s="50"/>
      <c r="CY66" s="41">
        <v>4575.2786918583388</v>
      </c>
      <c r="CZ66" s="13">
        <v>825183.69979846862</v>
      </c>
      <c r="DA66" s="79">
        <v>3775.4453985567616</v>
      </c>
      <c r="DB66" s="42"/>
      <c r="DC66" s="41">
        <v>4558.7118354248578</v>
      </c>
      <c r="DD66" s="13">
        <v>835734.86274462717</v>
      </c>
      <c r="DE66" s="79">
        <v>3809.874410071101</v>
      </c>
      <c r="DF66" s="14"/>
      <c r="DG66" s="41">
        <v>4542.0155431793883</v>
      </c>
      <c r="DH66" s="13">
        <v>846444.35002635058</v>
      </c>
      <c r="DI66" s="79">
        <v>3844.5633942560594</v>
      </c>
      <c r="DJ66" s="14"/>
      <c r="DK66" s="41">
        <v>4525.2049165401386</v>
      </c>
      <c r="DL66" s="13">
        <v>857313.80806057132</v>
      </c>
      <c r="DM66" s="79">
        <v>3879.520659253446</v>
      </c>
      <c r="DN66" s="14"/>
      <c r="DO66" s="41">
        <v>4508.8758395646219</v>
      </c>
      <c r="DP66" s="13">
        <v>868292.68485712679</v>
      </c>
      <c r="DQ66" s="79">
        <v>3915.023908422997</v>
      </c>
      <c r="DR66" s="50"/>
      <c r="DS66" s="41">
        <v>4493.0182665660486</v>
      </c>
      <c r="DT66" s="13">
        <v>879381.75876542425</v>
      </c>
      <c r="DU66" s="79">
        <v>3951.0783054180297</v>
      </c>
      <c r="DV66" s="26"/>
    </row>
    <row r="67" spans="1:126" x14ac:dyDescent="0.35">
      <c r="A67" s="7" t="s">
        <v>85</v>
      </c>
      <c r="B67" s="4" t="s">
        <v>111</v>
      </c>
      <c r="C67" s="314">
        <v>12025.950187613973</v>
      </c>
      <c r="D67" s="13">
        <v>600424.34593875147</v>
      </c>
      <c r="E67" s="79">
        <v>7220.6732756901256</v>
      </c>
      <c r="F67" s="42"/>
      <c r="G67" s="41">
        <v>12046.60870053176</v>
      </c>
      <c r="H67" s="13">
        <v>608637.22095410759</v>
      </c>
      <c r="I67" s="79">
        <v>7332.0144414132228</v>
      </c>
      <c r="J67" s="14"/>
      <c r="K67" s="41">
        <v>12057.240017048971</v>
      </c>
      <c r="L67" s="13">
        <v>617192.8409582536</v>
      </c>
      <c r="M67" s="79">
        <v>7441.6422202379972</v>
      </c>
      <c r="N67" s="14"/>
      <c r="O67" s="41">
        <v>12067.747875407213</v>
      </c>
      <c r="P67" s="13">
        <v>625917.84830388613</v>
      </c>
      <c r="Q67" s="79">
        <v>7553.4187840486766</v>
      </c>
      <c r="R67" s="14"/>
      <c r="S67" s="41">
        <v>12025.585285783827</v>
      </c>
      <c r="T67" s="13">
        <v>633466.92377044447</v>
      </c>
      <c r="U67" s="79">
        <v>7617.8105175246019</v>
      </c>
      <c r="V67" s="50"/>
      <c r="W67" s="41">
        <v>12088.259517137225</v>
      </c>
      <c r="X67" s="13">
        <v>642980.44444800389</v>
      </c>
      <c r="Y67" s="79">
        <v>7772.5144769317058</v>
      </c>
      <c r="Z67" s="42"/>
      <c r="AA67" s="41">
        <v>12056.532997956339</v>
      </c>
      <c r="AB67" s="13">
        <v>650860.77361716621</v>
      </c>
      <c r="AC67" s="79">
        <v>7847.1243941907551</v>
      </c>
      <c r="AD67" s="14"/>
      <c r="AE67" s="41">
        <v>12092.899669725659</v>
      </c>
      <c r="AF67" s="13">
        <v>658387.64293207403</v>
      </c>
      <c r="AG67" s="79">
        <v>7961.8157097647327</v>
      </c>
      <c r="AH67" s="14"/>
      <c r="AI67" s="41">
        <v>11832.642580552967</v>
      </c>
      <c r="AJ67" s="13">
        <v>668105.10969478346</v>
      </c>
      <c r="AK67" s="79">
        <v>7905.4489692595052</v>
      </c>
      <c r="AL67" s="14"/>
      <c r="AM67" s="41">
        <v>11571.932337415761</v>
      </c>
      <c r="AN67" s="13">
        <v>678105.91432052176</v>
      </c>
      <c r="AO67" s="79">
        <v>7846.9957581185272</v>
      </c>
      <c r="AP67" s="50"/>
      <c r="AQ67" s="41">
        <v>11769.657584213057</v>
      </c>
      <c r="AR67" s="13">
        <v>684910.06083686021</v>
      </c>
      <c r="AS67" s="79">
        <v>8061.156892032378</v>
      </c>
      <c r="AT67" s="42"/>
      <c r="AU67" s="41">
        <v>11765.699363964424</v>
      </c>
      <c r="AV67" s="13">
        <v>693249.52214165754</v>
      </c>
      <c r="AW67" s="79">
        <v>8156.5654617307409</v>
      </c>
      <c r="AX67" s="14"/>
      <c r="AY67" s="41">
        <v>11761.342431648323</v>
      </c>
      <c r="AZ67" s="13">
        <v>701699.7464998411</v>
      </c>
      <c r="BA67" s="79">
        <v>8252.9310027854535</v>
      </c>
      <c r="BB67" s="14"/>
      <c r="BC67" s="41">
        <v>11756.651483549023</v>
      </c>
      <c r="BD67" s="13">
        <v>710260.71610136982</v>
      </c>
      <c r="BE67" s="79">
        <v>8350.2877016597613</v>
      </c>
      <c r="BF67" s="14"/>
      <c r="BG67" s="41">
        <v>11751.623256271005</v>
      </c>
      <c r="BH67" s="13">
        <v>718934.18581068225</v>
      </c>
      <c r="BI67" s="79">
        <v>8448.6436977010726</v>
      </c>
      <c r="BJ67" s="50"/>
      <c r="BK67" s="41">
        <v>11749.461319671705</v>
      </c>
      <c r="BL67" s="13">
        <v>727692.84527880361</v>
      </c>
      <c r="BM67" s="79">
        <v>8549.9989382051499</v>
      </c>
      <c r="BN67" s="42"/>
      <c r="BO67" s="41">
        <v>11701.388380019776</v>
      </c>
      <c r="BP67" s="13">
        <v>736835.57579987438</v>
      </c>
      <c r="BQ67" s="79">
        <v>8621.9992446498309</v>
      </c>
      <c r="BR67" s="14"/>
      <c r="BS67" s="41">
        <v>11652.618350004375</v>
      </c>
      <c r="BT67" s="13">
        <v>746125.15424667636</v>
      </c>
      <c r="BU67" s="79">
        <v>8694.3116637746662</v>
      </c>
      <c r="BV67" s="14"/>
      <c r="BW67" s="41">
        <v>11603.17325829714</v>
      </c>
      <c r="BX67" s="13">
        <v>755564.17885808705</v>
      </c>
      <c r="BY67" s="79">
        <v>8766.9420750533918</v>
      </c>
      <c r="BZ67" s="14"/>
      <c r="CA67" s="41">
        <v>11553.139124653357</v>
      </c>
      <c r="CB67" s="13">
        <v>765153.37888775382</v>
      </c>
      <c r="CC67" s="79">
        <v>8839.9234379888221</v>
      </c>
      <c r="CD67" s="50"/>
      <c r="CE67" s="41">
        <v>11570.523422906561</v>
      </c>
      <c r="CF67" s="13">
        <v>774184.68889087834</v>
      </c>
      <c r="CG67" s="79">
        <v>8957.7220764675367</v>
      </c>
      <c r="CH67" s="42"/>
      <c r="CI67" s="41">
        <v>11523.153322362459</v>
      </c>
      <c r="CJ67" s="13">
        <v>784071.07431696577</v>
      </c>
      <c r="CK67" s="79">
        <v>9034.9712049838472</v>
      </c>
      <c r="CL67" s="14"/>
      <c r="CM67" s="41">
        <v>11475.35753153867</v>
      </c>
      <c r="CN67" s="13">
        <v>794110.51323610672</v>
      </c>
      <c r="CO67" s="79">
        <v>9112.7020589379954</v>
      </c>
      <c r="CP67" s="14"/>
      <c r="CQ67" s="41">
        <v>11427.161339197895</v>
      </c>
      <c r="CR67" s="13">
        <v>804305.28718034911</v>
      </c>
      <c r="CS67" s="79">
        <v>9190.9262825797468</v>
      </c>
      <c r="CT67" s="14"/>
      <c r="CU67" s="41">
        <v>11378.450378251056</v>
      </c>
      <c r="CV67" s="13">
        <v>814662.28029322275</v>
      </c>
      <c r="CW67" s="79">
        <v>9269.594331349288</v>
      </c>
      <c r="CX67" s="50"/>
      <c r="CY67" s="41">
        <v>11329.261522696841</v>
      </c>
      <c r="CZ67" s="13">
        <v>825183.69979846862</v>
      </c>
      <c r="DA67" s="79">
        <v>9348.7219392834104</v>
      </c>
      <c r="DB67" s="42"/>
      <c r="DC67" s="41">
        <v>11288.23883057584</v>
      </c>
      <c r="DD67" s="13">
        <v>835734.86274462729</v>
      </c>
      <c r="DE67" s="79">
        <v>9433.9747296998703</v>
      </c>
      <c r="DF67" s="14"/>
      <c r="DG67" s="41">
        <v>11246.895630729914</v>
      </c>
      <c r="DH67" s="13">
        <v>846444.3500263507</v>
      </c>
      <c r="DI67" s="79">
        <v>9519.8712619673861</v>
      </c>
      <c r="DJ67" s="14"/>
      <c r="DK67" s="41">
        <v>11205.269317147011</v>
      </c>
      <c r="DL67" s="13">
        <v>857313.8080605712</v>
      </c>
      <c r="DM67" s="79">
        <v>9606.4321086275813</v>
      </c>
      <c r="DN67" s="14"/>
      <c r="DO67" s="41">
        <v>11164.835412255256</v>
      </c>
      <c r="DP67" s="13">
        <v>868292.68485712679</v>
      </c>
      <c r="DQ67" s="79">
        <v>9694.3449160950422</v>
      </c>
      <c r="DR67" s="50"/>
      <c r="DS67" s="41">
        <v>11125.569041020693</v>
      </c>
      <c r="DT67" s="13">
        <v>879381.75876542425</v>
      </c>
      <c r="DU67" s="79">
        <v>9783.622470558932</v>
      </c>
      <c r="DV67" s="26"/>
    </row>
    <row r="68" spans="1:126" x14ac:dyDescent="0.35">
      <c r="A68" s="7" t="s">
        <v>86</v>
      </c>
      <c r="B68" s="4" t="s">
        <v>112</v>
      </c>
      <c r="C68" s="314">
        <v>462.53654567746048</v>
      </c>
      <c r="D68" s="13">
        <v>600424.34593875136</v>
      </c>
      <c r="E68" s="79">
        <v>277.71820291115864</v>
      </c>
      <c r="F68" s="42"/>
      <c r="G68" s="41">
        <v>463.33110386660616</v>
      </c>
      <c r="H68" s="13">
        <v>608637.22095410759</v>
      </c>
      <c r="I68" s="79">
        <v>282.00055543897014</v>
      </c>
      <c r="J68" s="14"/>
      <c r="K68" s="41">
        <v>463.7400006557296</v>
      </c>
      <c r="L68" s="13">
        <v>617192.8409582536</v>
      </c>
      <c r="M68" s="79">
        <v>286.21700847069218</v>
      </c>
      <c r="N68" s="14"/>
      <c r="O68" s="41">
        <v>464.14414905412355</v>
      </c>
      <c r="P68" s="13">
        <v>625917.84830388625</v>
      </c>
      <c r="Q68" s="79">
        <v>290.51610707879524</v>
      </c>
      <c r="R68" s="14"/>
      <c r="S68" s="41">
        <v>462.52251099168564</v>
      </c>
      <c r="T68" s="13">
        <v>633466.92377044458</v>
      </c>
      <c r="U68" s="79">
        <v>292.99271221248472</v>
      </c>
      <c r="V68" s="50"/>
      <c r="W68" s="41">
        <v>464.93305835143167</v>
      </c>
      <c r="X68" s="13">
        <v>642980.44444800389</v>
      </c>
      <c r="Y68" s="79">
        <v>298.94286449737331</v>
      </c>
      <c r="Z68" s="42"/>
      <c r="AA68" s="41">
        <v>463.71280761370537</v>
      </c>
      <c r="AB68" s="13">
        <v>650860.77361716621</v>
      </c>
      <c r="AC68" s="79">
        <v>301.81247669964444</v>
      </c>
      <c r="AD68" s="14"/>
      <c r="AE68" s="41">
        <v>465.11152575867919</v>
      </c>
      <c r="AF68" s="13">
        <v>658387.64293207391</v>
      </c>
      <c r="AG68" s="79">
        <v>306.22368114479741</v>
      </c>
      <c r="AH68" s="14"/>
      <c r="AI68" s="41">
        <v>455.10163771357566</v>
      </c>
      <c r="AJ68" s="13">
        <v>668105.10969478346</v>
      </c>
      <c r="AK68" s="79">
        <v>304.05572958690408</v>
      </c>
      <c r="AL68" s="14"/>
      <c r="AM68" s="41">
        <v>445.07432066983699</v>
      </c>
      <c r="AN68" s="13">
        <v>678105.91432052176</v>
      </c>
      <c r="AO68" s="79">
        <v>301.80752915840486</v>
      </c>
      <c r="AP68" s="50"/>
      <c r="AQ68" s="41">
        <v>452.67913785434831</v>
      </c>
      <c r="AR68" s="13">
        <v>684910.06083686033</v>
      </c>
      <c r="AS68" s="79">
        <v>310.04449584739916</v>
      </c>
      <c r="AT68" s="42"/>
      <c r="AU68" s="41">
        <v>452.52689861401632</v>
      </c>
      <c r="AV68" s="13">
        <v>693249.52214165742</v>
      </c>
      <c r="AW68" s="79">
        <v>313.71405622041311</v>
      </c>
      <c r="AX68" s="14"/>
      <c r="AY68" s="41">
        <v>452.3593242941663</v>
      </c>
      <c r="AZ68" s="13">
        <v>701699.74649984099</v>
      </c>
      <c r="BA68" s="79">
        <v>317.42042318405589</v>
      </c>
      <c r="BB68" s="14"/>
      <c r="BC68" s="41">
        <v>452.17890321342401</v>
      </c>
      <c r="BD68" s="13">
        <v>710260.71610136994</v>
      </c>
      <c r="BE68" s="79">
        <v>321.16491160229856</v>
      </c>
      <c r="BF68" s="14"/>
      <c r="BG68" s="41">
        <v>451.98550985657715</v>
      </c>
      <c r="BH68" s="13">
        <v>718934.18581068201</v>
      </c>
      <c r="BI68" s="79">
        <v>324.9478345269643</v>
      </c>
      <c r="BJ68" s="50"/>
      <c r="BK68" s="41">
        <v>451.9023584489118</v>
      </c>
      <c r="BL68" s="13">
        <v>727692.84527880361</v>
      </c>
      <c r="BM68" s="79">
        <v>328.84611300789038</v>
      </c>
      <c r="BN68" s="42"/>
      <c r="BO68" s="41">
        <v>450.05339923152985</v>
      </c>
      <c r="BP68" s="13">
        <v>736835.57579987426</v>
      </c>
      <c r="BQ68" s="79">
        <v>331.61535556345501</v>
      </c>
      <c r="BR68" s="14"/>
      <c r="BS68" s="41">
        <v>448.17762884632214</v>
      </c>
      <c r="BT68" s="13">
        <v>746125.15424667625</v>
      </c>
      <c r="BU68" s="79">
        <v>334.39660245287172</v>
      </c>
      <c r="BV68" s="14"/>
      <c r="BW68" s="41">
        <v>446.27589454988998</v>
      </c>
      <c r="BX68" s="13">
        <v>755564.17885808682</v>
      </c>
      <c r="BY68" s="79">
        <v>337.19007980974578</v>
      </c>
      <c r="BZ68" s="14"/>
      <c r="CA68" s="41">
        <v>444.35150479435987</v>
      </c>
      <c r="CB68" s="13">
        <v>765153.3788877537</v>
      </c>
      <c r="CC68" s="79">
        <v>339.99705530726237</v>
      </c>
      <c r="CD68" s="50"/>
      <c r="CE68" s="41">
        <v>445.02013165025232</v>
      </c>
      <c r="CF68" s="13">
        <v>774184.68889087846</v>
      </c>
      <c r="CG68" s="79">
        <v>344.52777217182836</v>
      </c>
      <c r="CH68" s="42"/>
      <c r="CI68" s="41">
        <v>443.19820470624842</v>
      </c>
      <c r="CJ68" s="13">
        <v>784071.07431696588</v>
      </c>
      <c r="CK68" s="79">
        <v>347.49889249937871</v>
      </c>
      <c r="CL68" s="14"/>
      <c r="CM68" s="41">
        <v>441.3599050591796</v>
      </c>
      <c r="CN68" s="13">
        <v>794110.51323610672</v>
      </c>
      <c r="CO68" s="79">
        <v>350.48854072838441</v>
      </c>
      <c r="CP68" s="14"/>
      <c r="CQ68" s="41">
        <v>439.50620535376521</v>
      </c>
      <c r="CR68" s="13">
        <v>804305.28718034911</v>
      </c>
      <c r="CS68" s="79">
        <v>353.49716471460562</v>
      </c>
      <c r="CT68" s="14"/>
      <c r="CU68" s="41">
        <v>437.63270685580989</v>
      </c>
      <c r="CV68" s="13">
        <v>814662.28029322263</v>
      </c>
      <c r="CW68" s="79">
        <v>356.52285889804955</v>
      </c>
      <c r="CX68" s="50"/>
      <c r="CY68" s="41">
        <v>435.74082779603231</v>
      </c>
      <c r="CZ68" s="13">
        <v>825183.6997984685</v>
      </c>
      <c r="DA68" s="79">
        <v>359.5662284339773</v>
      </c>
      <c r="DB68" s="42"/>
      <c r="DC68" s="41">
        <v>434.16303194522459</v>
      </c>
      <c r="DD68" s="13">
        <v>835734.86274462705</v>
      </c>
      <c r="DE68" s="79">
        <v>362.84518191153342</v>
      </c>
      <c r="DF68" s="14"/>
      <c r="DG68" s="41">
        <v>432.57290887422744</v>
      </c>
      <c r="DH68" s="13">
        <v>846444.3500263507</v>
      </c>
      <c r="DI68" s="79">
        <v>366.14889469105327</v>
      </c>
      <c r="DJ68" s="14"/>
      <c r="DK68" s="41">
        <v>430.97189681334658</v>
      </c>
      <c r="DL68" s="13">
        <v>857313.80806057143</v>
      </c>
      <c r="DM68" s="79">
        <v>369.47815802413777</v>
      </c>
      <c r="DN68" s="14"/>
      <c r="DO68" s="41">
        <v>429.41674662520217</v>
      </c>
      <c r="DP68" s="13">
        <v>868292.68485712667</v>
      </c>
      <c r="DQ68" s="79">
        <v>372.85941984980929</v>
      </c>
      <c r="DR68" s="50"/>
      <c r="DS68" s="41">
        <v>427.90650157771898</v>
      </c>
      <c r="DT68" s="13">
        <v>879381.75876542425</v>
      </c>
      <c r="DU68" s="79">
        <v>376.29317194457428</v>
      </c>
      <c r="DV68" s="26"/>
    </row>
    <row r="69" spans="1:126" x14ac:dyDescent="0.35">
      <c r="A69" s="7" t="s">
        <v>87</v>
      </c>
      <c r="B69" s="4" t="s">
        <v>113</v>
      </c>
      <c r="C69" s="314">
        <v>1387.6096370323812</v>
      </c>
      <c r="D69" s="13">
        <v>600424.34593875159</v>
      </c>
      <c r="E69" s="79">
        <v>833.15460873347592</v>
      </c>
      <c r="F69" s="42"/>
      <c r="G69" s="41">
        <v>1389.9933115998183</v>
      </c>
      <c r="H69" s="13">
        <v>608637.22095410759</v>
      </c>
      <c r="I69" s="79">
        <v>846.00166631691036</v>
      </c>
      <c r="J69" s="14"/>
      <c r="K69" s="41">
        <v>1391.2200019671886</v>
      </c>
      <c r="L69" s="13">
        <v>617192.84095825383</v>
      </c>
      <c r="M69" s="79">
        <v>858.65102541207659</v>
      </c>
      <c r="N69" s="14"/>
      <c r="O69" s="41">
        <v>1392.4324471623706</v>
      </c>
      <c r="P69" s="13">
        <v>625917.84830388613</v>
      </c>
      <c r="Q69" s="79">
        <v>871.54832123638573</v>
      </c>
      <c r="R69" s="14"/>
      <c r="S69" s="41">
        <v>1387.5675329750568</v>
      </c>
      <c r="T69" s="13">
        <v>633466.92377044458</v>
      </c>
      <c r="U69" s="79">
        <v>878.9781366374541</v>
      </c>
      <c r="V69" s="50"/>
      <c r="W69" s="41">
        <v>1394.7991750542949</v>
      </c>
      <c r="X69" s="13">
        <v>642980.44444800401</v>
      </c>
      <c r="Y69" s="79">
        <v>896.82859349211992</v>
      </c>
      <c r="Z69" s="42"/>
      <c r="AA69" s="41">
        <v>1391.1384228411162</v>
      </c>
      <c r="AB69" s="13">
        <v>650860.77361716621</v>
      </c>
      <c r="AC69" s="79">
        <v>905.43743009893331</v>
      </c>
      <c r="AD69" s="14"/>
      <c r="AE69" s="41">
        <v>1395.3345772760376</v>
      </c>
      <c r="AF69" s="13">
        <v>658387.64293207391</v>
      </c>
      <c r="AG69" s="79">
        <v>918.67104343439223</v>
      </c>
      <c r="AH69" s="14"/>
      <c r="AI69" s="41">
        <v>1365.3049131407267</v>
      </c>
      <c r="AJ69" s="13">
        <v>668105.10969478358</v>
      </c>
      <c r="AK69" s="79">
        <v>912.16718876071218</v>
      </c>
      <c r="AL69" s="14"/>
      <c r="AM69" s="41">
        <v>1335.2229620095109</v>
      </c>
      <c r="AN69" s="13">
        <v>678105.91432052164</v>
      </c>
      <c r="AO69" s="79">
        <v>905.42258747521453</v>
      </c>
      <c r="AP69" s="50"/>
      <c r="AQ69" s="41">
        <v>1358.0374135630448</v>
      </c>
      <c r="AR69" s="13">
        <v>684910.06083686033</v>
      </c>
      <c r="AS69" s="79">
        <v>930.13348754219749</v>
      </c>
      <c r="AT69" s="42"/>
      <c r="AU69" s="41">
        <v>1357.580695842049</v>
      </c>
      <c r="AV69" s="13">
        <v>693249.52214165754</v>
      </c>
      <c r="AW69" s="79">
        <v>941.14216866123934</v>
      </c>
      <c r="AX69" s="14"/>
      <c r="AY69" s="41">
        <v>1357.0779728824989</v>
      </c>
      <c r="AZ69" s="13">
        <v>701699.7464998411</v>
      </c>
      <c r="BA69" s="79">
        <v>952.26126955216773</v>
      </c>
      <c r="BB69" s="14"/>
      <c r="BC69" s="41">
        <v>1356.536709640272</v>
      </c>
      <c r="BD69" s="13">
        <v>710260.71610136982</v>
      </c>
      <c r="BE69" s="79">
        <v>963.49473480689551</v>
      </c>
      <c r="BF69" s="14"/>
      <c r="BG69" s="41">
        <v>1355.9565295697314</v>
      </c>
      <c r="BH69" s="13">
        <v>718934.18581068201</v>
      </c>
      <c r="BI69" s="79">
        <v>974.84350358089284</v>
      </c>
      <c r="BJ69" s="50"/>
      <c r="BK69" s="41">
        <v>1355.7070753467353</v>
      </c>
      <c r="BL69" s="13">
        <v>727692.84527880361</v>
      </c>
      <c r="BM69" s="79">
        <v>986.53833902367114</v>
      </c>
      <c r="BN69" s="42"/>
      <c r="BO69" s="41">
        <v>1350.1601976945894</v>
      </c>
      <c r="BP69" s="13">
        <v>736835.57579987426</v>
      </c>
      <c r="BQ69" s="79">
        <v>994.84606669036498</v>
      </c>
      <c r="BR69" s="14"/>
      <c r="BS69" s="41">
        <v>1344.5328865389663</v>
      </c>
      <c r="BT69" s="13">
        <v>746125.15424667636</v>
      </c>
      <c r="BU69" s="79">
        <v>1003.1898073586152</v>
      </c>
      <c r="BV69" s="14"/>
      <c r="BW69" s="41">
        <v>1338.82768364967</v>
      </c>
      <c r="BX69" s="13">
        <v>755564.17885808682</v>
      </c>
      <c r="BY69" s="79">
        <v>1011.5702394292374</v>
      </c>
      <c r="BZ69" s="14"/>
      <c r="CA69" s="41">
        <v>1333.0545143830795</v>
      </c>
      <c r="CB69" s="13">
        <v>765153.3788877537</v>
      </c>
      <c r="CC69" s="79">
        <v>1019.991165921787</v>
      </c>
      <c r="CD69" s="50"/>
      <c r="CE69" s="41">
        <v>1335.0603949507567</v>
      </c>
      <c r="CF69" s="13">
        <v>774184.68889087846</v>
      </c>
      <c r="CG69" s="79">
        <v>1033.583316515485</v>
      </c>
      <c r="CH69" s="42"/>
      <c r="CI69" s="41">
        <v>1329.5946141187453</v>
      </c>
      <c r="CJ69" s="13">
        <v>784071.07431696565</v>
      </c>
      <c r="CK69" s="79">
        <v>1042.496677498136</v>
      </c>
      <c r="CL69" s="14"/>
      <c r="CM69" s="41">
        <v>1324.0797151775387</v>
      </c>
      <c r="CN69" s="13">
        <v>794110.51323610649</v>
      </c>
      <c r="CO69" s="79">
        <v>1051.4656221851531</v>
      </c>
      <c r="CP69" s="14"/>
      <c r="CQ69" s="41">
        <v>1318.5186160612955</v>
      </c>
      <c r="CR69" s="13">
        <v>804305.28718034911</v>
      </c>
      <c r="CS69" s="79">
        <v>1060.4914941438167</v>
      </c>
      <c r="CT69" s="14"/>
      <c r="CU69" s="41">
        <v>1312.8981205674297</v>
      </c>
      <c r="CV69" s="13">
        <v>814662.28029322252</v>
      </c>
      <c r="CW69" s="79">
        <v>1069.5685766941485</v>
      </c>
      <c r="CX69" s="50"/>
      <c r="CY69" s="41">
        <v>1307.2224833880969</v>
      </c>
      <c r="CZ69" s="13">
        <v>825183.6997984685</v>
      </c>
      <c r="DA69" s="79">
        <v>1078.6986853019318</v>
      </c>
      <c r="DB69" s="42"/>
      <c r="DC69" s="41">
        <v>1302.4890958356737</v>
      </c>
      <c r="DD69" s="13">
        <v>835734.86274462717</v>
      </c>
      <c r="DE69" s="79">
        <v>1088.5355457346002</v>
      </c>
      <c r="DF69" s="14"/>
      <c r="DG69" s="41">
        <v>1297.7187266226822</v>
      </c>
      <c r="DH69" s="13">
        <v>846444.3500263507</v>
      </c>
      <c r="DI69" s="79">
        <v>1098.4466840731598</v>
      </c>
      <c r="DJ69" s="14"/>
      <c r="DK69" s="41">
        <v>1292.9156904400395</v>
      </c>
      <c r="DL69" s="13">
        <v>857313.80806057143</v>
      </c>
      <c r="DM69" s="79">
        <v>1108.4344740724132</v>
      </c>
      <c r="DN69" s="14"/>
      <c r="DO69" s="41">
        <v>1288.2502398756064</v>
      </c>
      <c r="DP69" s="13">
        <v>868292.68485712667</v>
      </c>
      <c r="DQ69" s="79">
        <v>1118.5782595494277</v>
      </c>
      <c r="DR69" s="50"/>
      <c r="DS69" s="41">
        <v>1283.7195047331568</v>
      </c>
      <c r="DT69" s="13">
        <v>879381.75876542425</v>
      </c>
      <c r="DU69" s="79">
        <v>1128.8795158337227</v>
      </c>
      <c r="DV69" s="26"/>
    </row>
    <row r="70" spans="1:126" x14ac:dyDescent="0.35">
      <c r="A70" s="7" t="s">
        <v>88</v>
      </c>
      <c r="B70" s="4" t="s">
        <v>114</v>
      </c>
      <c r="C70" s="314">
        <v>1156.3413641936511</v>
      </c>
      <c r="D70" s="13">
        <v>600424.34593875159</v>
      </c>
      <c r="E70" s="79">
        <v>694.29550727789672</v>
      </c>
      <c r="F70" s="42"/>
      <c r="G70" s="41">
        <v>1158.3277596665155</v>
      </c>
      <c r="H70" s="13">
        <v>608637.22095410747</v>
      </c>
      <c r="I70" s="79">
        <v>705.00138859742538</v>
      </c>
      <c r="J70" s="14"/>
      <c r="K70" s="41">
        <v>1159.3500016393241</v>
      </c>
      <c r="L70" s="13">
        <v>617192.84095825383</v>
      </c>
      <c r="M70" s="79">
        <v>715.54252117673059</v>
      </c>
      <c r="N70" s="14"/>
      <c r="O70" s="41">
        <v>1160.360372635309</v>
      </c>
      <c r="P70" s="13">
        <v>625917.84830388625</v>
      </c>
      <c r="Q70" s="79">
        <v>726.29026769698817</v>
      </c>
      <c r="R70" s="14"/>
      <c r="S70" s="41">
        <v>1156.306277479214</v>
      </c>
      <c r="T70" s="13">
        <v>633466.92377044458</v>
      </c>
      <c r="U70" s="79">
        <v>732.48178053121183</v>
      </c>
      <c r="V70" s="50"/>
      <c r="W70" s="41">
        <v>1162.3326458785793</v>
      </c>
      <c r="X70" s="13">
        <v>642980.44444800401</v>
      </c>
      <c r="Y70" s="79">
        <v>747.35716124343332</v>
      </c>
      <c r="Z70" s="42"/>
      <c r="AA70" s="41">
        <v>1159.2820190342634</v>
      </c>
      <c r="AB70" s="13">
        <v>650860.77361716633</v>
      </c>
      <c r="AC70" s="79">
        <v>754.53119174911114</v>
      </c>
      <c r="AD70" s="14"/>
      <c r="AE70" s="41">
        <v>1162.778814396698</v>
      </c>
      <c r="AF70" s="13">
        <v>658387.64293207403</v>
      </c>
      <c r="AG70" s="79">
        <v>765.55920286199353</v>
      </c>
      <c r="AH70" s="14"/>
      <c r="AI70" s="41">
        <v>1137.7540942839391</v>
      </c>
      <c r="AJ70" s="13">
        <v>668105.10969478358</v>
      </c>
      <c r="AK70" s="79">
        <v>760.13932396726022</v>
      </c>
      <c r="AL70" s="14"/>
      <c r="AM70" s="41">
        <v>1112.6858016745925</v>
      </c>
      <c r="AN70" s="13">
        <v>678105.91432052164</v>
      </c>
      <c r="AO70" s="79">
        <v>754.51882289601224</v>
      </c>
      <c r="AP70" s="50"/>
      <c r="AQ70" s="41">
        <v>1131.6978446358708</v>
      </c>
      <c r="AR70" s="13">
        <v>684910.06083686033</v>
      </c>
      <c r="AS70" s="79">
        <v>775.11123961849796</v>
      </c>
      <c r="AT70" s="42"/>
      <c r="AU70" s="41">
        <v>1131.3172465350408</v>
      </c>
      <c r="AV70" s="13">
        <v>693249.52214165754</v>
      </c>
      <c r="AW70" s="79">
        <v>784.28514055103278</v>
      </c>
      <c r="AX70" s="14"/>
      <c r="AY70" s="41">
        <v>1130.8983107354159</v>
      </c>
      <c r="AZ70" s="13">
        <v>701699.7464998411</v>
      </c>
      <c r="BA70" s="79">
        <v>793.55105796013981</v>
      </c>
      <c r="BB70" s="14"/>
      <c r="BC70" s="41">
        <v>1130.44725803356</v>
      </c>
      <c r="BD70" s="13">
        <v>710260.71610136982</v>
      </c>
      <c r="BE70" s="79">
        <v>802.91227900574631</v>
      </c>
      <c r="BF70" s="14"/>
      <c r="BG70" s="41">
        <v>1129.9637746414428</v>
      </c>
      <c r="BH70" s="13">
        <v>718934.18581068201</v>
      </c>
      <c r="BI70" s="79">
        <v>812.36958631741072</v>
      </c>
      <c r="BJ70" s="50"/>
      <c r="BK70" s="41">
        <v>1129.7558961222794</v>
      </c>
      <c r="BL70" s="13">
        <v>727692.84527880349</v>
      </c>
      <c r="BM70" s="79">
        <v>822.11528251972595</v>
      </c>
      <c r="BN70" s="42"/>
      <c r="BO70" s="41">
        <v>1125.1334980788247</v>
      </c>
      <c r="BP70" s="13">
        <v>736835.57579987426</v>
      </c>
      <c r="BQ70" s="79">
        <v>829.03838890863756</v>
      </c>
      <c r="BR70" s="14"/>
      <c r="BS70" s="41">
        <v>1120.4440721158053</v>
      </c>
      <c r="BT70" s="13">
        <v>746125.15424667636</v>
      </c>
      <c r="BU70" s="79">
        <v>835.99150613217944</v>
      </c>
      <c r="BV70" s="14"/>
      <c r="BW70" s="41">
        <v>1115.689736374725</v>
      </c>
      <c r="BX70" s="13">
        <v>755564.17885808693</v>
      </c>
      <c r="BY70" s="79">
        <v>842.9751995243646</v>
      </c>
      <c r="BZ70" s="14"/>
      <c r="CA70" s="41">
        <v>1110.8787619858997</v>
      </c>
      <c r="CB70" s="13">
        <v>765153.3788877537</v>
      </c>
      <c r="CC70" s="79">
        <v>849.99263826815593</v>
      </c>
      <c r="CD70" s="50"/>
      <c r="CE70" s="41">
        <v>1112.5503291256307</v>
      </c>
      <c r="CF70" s="13">
        <v>774184.68889087846</v>
      </c>
      <c r="CG70" s="79">
        <v>861.31943042957084</v>
      </c>
      <c r="CH70" s="42"/>
      <c r="CI70" s="41">
        <v>1107.9955117656211</v>
      </c>
      <c r="CJ70" s="13">
        <v>784071.07431696577</v>
      </c>
      <c r="CK70" s="79">
        <v>868.74723124844684</v>
      </c>
      <c r="CL70" s="14"/>
      <c r="CM70" s="41">
        <v>1103.399762647949</v>
      </c>
      <c r="CN70" s="13">
        <v>794110.51323610661</v>
      </c>
      <c r="CO70" s="79">
        <v>876.22135182096099</v>
      </c>
      <c r="CP70" s="14"/>
      <c r="CQ70" s="41">
        <v>1098.765513384413</v>
      </c>
      <c r="CR70" s="13">
        <v>804305.28718034911</v>
      </c>
      <c r="CS70" s="79">
        <v>883.74291178651401</v>
      </c>
      <c r="CT70" s="14"/>
      <c r="CU70" s="41">
        <v>1094.0817671395248</v>
      </c>
      <c r="CV70" s="13">
        <v>814662.28029322263</v>
      </c>
      <c r="CW70" s="79">
        <v>891.30714724512382</v>
      </c>
      <c r="CX70" s="50"/>
      <c r="CY70" s="41">
        <v>1089.3520694900808</v>
      </c>
      <c r="CZ70" s="13">
        <v>825183.69979846862</v>
      </c>
      <c r="DA70" s="79">
        <v>898.91557108494328</v>
      </c>
      <c r="DB70" s="42"/>
      <c r="DC70" s="41">
        <v>1085.4075798630615</v>
      </c>
      <c r="DD70" s="13">
        <v>835734.86274462717</v>
      </c>
      <c r="DE70" s="79">
        <v>907.11295477883368</v>
      </c>
      <c r="DF70" s="14"/>
      <c r="DG70" s="41">
        <v>1081.4322721855685</v>
      </c>
      <c r="DH70" s="13">
        <v>846444.35002635082</v>
      </c>
      <c r="DI70" s="79">
        <v>915.37223672763321</v>
      </c>
      <c r="DJ70" s="14"/>
      <c r="DK70" s="41">
        <v>1077.4297420333664</v>
      </c>
      <c r="DL70" s="13">
        <v>857313.80806057132</v>
      </c>
      <c r="DM70" s="79">
        <v>923.69539506034437</v>
      </c>
      <c r="DN70" s="14"/>
      <c r="DO70" s="41">
        <v>1073.5418665630054</v>
      </c>
      <c r="DP70" s="13">
        <v>868292.68485712667</v>
      </c>
      <c r="DQ70" s="79">
        <v>932.14854962452318</v>
      </c>
      <c r="DR70" s="50"/>
      <c r="DS70" s="41">
        <v>1069.7662539442974</v>
      </c>
      <c r="DT70" s="13">
        <v>879381.75876542425</v>
      </c>
      <c r="DU70" s="79">
        <v>940.73292986143576</v>
      </c>
      <c r="DV70" s="26"/>
    </row>
    <row r="71" spans="1:126" x14ac:dyDescent="0.35">
      <c r="A71" s="7" t="s">
        <v>89</v>
      </c>
      <c r="B71" s="4" t="s">
        <v>115</v>
      </c>
      <c r="C71" s="314">
        <v>925.07309135492096</v>
      </c>
      <c r="D71" s="13">
        <v>600424.34593875136</v>
      </c>
      <c r="E71" s="79">
        <v>555.43640582231728</v>
      </c>
      <c r="F71" s="42"/>
      <c r="G71" s="41">
        <v>926.66220773321231</v>
      </c>
      <c r="H71" s="13">
        <v>608637.22095410759</v>
      </c>
      <c r="I71" s="79">
        <v>564.00111087794028</v>
      </c>
      <c r="J71" s="14"/>
      <c r="K71" s="41">
        <v>927.4800013114592</v>
      </c>
      <c r="L71" s="13">
        <v>617192.8409582536</v>
      </c>
      <c r="M71" s="79">
        <v>572.43401694138436</v>
      </c>
      <c r="N71" s="14"/>
      <c r="O71" s="41">
        <v>928.28829810824709</v>
      </c>
      <c r="P71" s="13">
        <v>625917.84830388625</v>
      </c>
      <c r="Q71" s="79">
        <v>581.03221415759049</v>
      </c>
      <c r="R71" s="14"/>
      <c r="S71" s="41">
        <v>925.04502198337127</v>
      </c>
      <c r="T71" s="13">
        <v>633466.92377044458</v>
      </c>
      <c r="U71" s="79">
        <v>585.98542442496944</v>
      </c>
      <c r="V71" s="50"/>
      <c r="W71" s="41">
        <v>929.86611670286334</v>
      </c>
      <c r="X71" s="13">
        <v>642980.44444800389</v>
      </c>
      <c r="Y71" s="79">
        <v>597.88572899474661</v>
      </c>
      <c r="Z71" s="42"/>
      <c r="AA71" s="41">
        <v>927.42561522741073</v>
      </c>
      <c r="AB71" s="13">
        <v>650860.77361716621</v>
      </c>
      <c r="AC71" s="79">
        <v>603.62495339928887</v>
      </c>
      <c r="AD71" s="14"/>
      <c r="AE71" s="41">
        <v>930.22305151735839</v>
      </c>
      <c r="AF71" s="13">
        <v>658387.64293207391</v>
      </c>
      <c r="AG71" s="79">
        <v>612.44736228959482</v>
      </c>
      <c r="AH71" s="14"/>
      <c r="AI71" s="41">
        <v>910.20327542715131</v>
      </c>
      <c r="AJ71" s="13">
        <v>668105.10969478346</v>
      </c>
      <c r="AK71" s="79">
        <v>608.11145917380816</v>
      </c>
      <c r="AL71" s="14"/>
      <c r="AM71" s="41">
        <v>890.14864133967399</v>
      </c>
      <c r="AN71" s="13">
        <v>678105.91432052176</v>
      </c>
      <c r="AO71" s="79">
        <v>603.61505831680972</v>
      </c>
      <c r="AP71" s="50"/>
      <c r="AQ71" s="41">
        <v>905.35827570869662</v>
      </c>
      <c r="AR71" s="13">
        <v>684910.06083686033</v>
      </c>
      <c r="AS71" s="79">
        <v>620.08899169479832</v>
      </c>
      <c r="AT71" s="42"/>
      <c r="AU71" s="41">
        <v>905.05379722803264</v>
      </c>
      <c r="AV71" s="13">
        <v>693249.52214165742</v>
      </c>
      <c r="AW71" s="79">
        <v>627.42811244082623</v>
      </c>
      <c r="AX71" s="14"/>
      <c r="AY71" s="41">
        <v>904.7186485883326</v>
      </c>
      <c r="AZ71" s="13">
        <v>701699.74649984099</v>
      </c>
      <c r="BA71" s="79">
        <v>634.84084636811178</v>
      </c>
      <c r="BB71" s="14"/>
      <c r="BC71" s="41">
        <v>904.35780642684801</v>
      </c>
      <c r="BD71" s="13">
        <v>710260.71610136994</v>
      </c>
      <c r="BE71" s="79">
        <v>642.32982320459712</v>
      </c>
      <c r="BF71" s="14"/>
      <c r="BG71" s="41">
        <v>903.97101971315431</v>
      </c>
      <c r="BH71" s="13">
        <v>718934.18581068201</v>
      </c>
      <c r="BI71" s="79">
        <v>649.8956690539286</v>
      </c>
      <c r="BJ71" s="50"/>
      <c r="BK71" s="41">
        <v>903.8047168978236</v>
      </c>
      <c r="BL71" s="13">
        <v>727692.84527880361</v>
      </c>
      <c r="BM71" s="79">
        <v>657.69222601578076</v>
      </c>
      <c r="BN71" s="42"/>
      <c r="BO71" s="41">
        <v>900.1067984630597</v>
      </c>
      <c r="BP71" s="13">
        <v>736835.57579987426</v>
      </c>
      <c r="BQ71" s="79">
        <v>663.23071112691002</v>
      </c>
      <c r="BR71" s="14"/>
      <c r="BS71" s="41">
        <v>896.35525769264427</v>
      </c>
      <c r="BT71" s="13">
        <v>746125.15424667625</v>
      </c>
      <c r="BU71" s="79">
        <v>668.79320490574344</v>
      </c>
      <c r="BV71" s="14"/>
      <c r="BW71" s="41">
        <v>892.55178909977997</v>
      </c>
      <c r="BX71" s="13">
        <v>755564.17885808682</v>
      </c>
      <c r="BY71" s="79">
        <v>674.38015961949156</v>
      </c>
      <c r="BZ71" s="14"/>
      <c r="CA71" s="41">
        <v>888.70300958871974</v>
      </c>
      <c r="CB71" s="13">
        <v>765153.3788877537</v>
      </c>
      <c r="CC71" s="79">
        <v>679.99411061452474</v>
      </c>
      <c r="CD71" s="50"/>
      <c r="CE71" s="41">
        <v>890.04026330050465</v>
      </c>
      <c r="CF71" s="13">
        <v>774184.68889087846</v>
      </c>
      <c r="CG71" s="79">
        <v>689.05554434365672</v>
      </c>
      <c r="CH71" s="42"/>
      <c r="CI71" s="41">
        <v>886.39640941249684</v>
      </c>
      <c r="CJ71" s="13">
        <v>784071.07431696588</v>
      </c>
      <c r="CK71" s="79">
        <v>694.99778499875742</v>
      </c>
      <c r="CL71" s="14"/>
      <c r="CM71" s="41">
        <v>882.71981011835919</v>
      </c>
      <c r="CN71" s="13">
        <v>794110.51323610672</v>
      </c>
      <c r="CO71" s="79">
        <v>700.97708145676881</v>
      </c>
      <c r="CP71" s="14"/>
      <c r="CQ71" s="41">
        <v>879.01241070753042</v>
      </c>
      <c r="CR71" s="13">
        <v>804305.28718034911</v>
      </c>
      <c r="CS71" s="79">
        <v>706.99432942921123</v>
      </c>
      <c r="CT71" s="14"/>
      <c r="CU71" s="41">
        <v>875.26541371161977</v>
      </c>
      <c r="CV71" s="13">
        <v>814662.28029322263</v>
      </c>
      <c r="CW71" s="79">
        <v>713.0457177960991</v>
      </c>
      <c r="CX71" s="50"/>
      <c r="CY71" s="41">
        <v>871.48165559206461</v>
      </c>
      <c r="CZ71" s="13">
        <v>825183.6997984685</v>
      </c>
      <c r="DA71" s="79">
        <v>719.1324568679546</v>
      </c>
      <c r="DB71" s="42"/>
      <c r="DC71" s="41">
        <v>868.32606389044918</v>
      </c>
      <c r="DD71" s="13">
        <v>835734.86274462705</v>
      </c>
      <c r="DE71" s="79">
        <v>725.69036382306683</v>
      </c>
      <c r="DF71" s="14"/>
      <c r="DG71" s="41">
        <v>865.14581774845487</v>
      </c>
      <c r="DH71" s="13">
        <v>846444.3500263507</v>
      </c>
      <c r="DI71" s="79">
        <v>732.29778938210654</v>
      </c>
      <c r="DJ71" s="14"/>
      <c r="DK71" s="41">
        <v>861.94379362669315</v>
      </c>
      <c r="DL71" s="13">
        <v>857313.80806057143</v>
      </c>
      <c r="DM71" s="79">
        <v>738.95631604827554</v>
      </c>
      <c r="DN71" s="14"/>
      <c r="DO71" s="41">
        <v>858.83349325040433</v>
      </c>
      <c r="DP71" s="13">
        <v>868292.68485712667</v>
      </c>
      <c r="DQ71" s="79">
        <v>745.71883969961857</v>
      </c>
      <c r="DR71" s="50"/>
      <c r="DS71" s="41">
        <v>855.81300315543797</v>
      </c>
      <c r="DT71" s="13">
        <v>879381.75876542425</v>
      </c>
      <c r="DU71" s="79">
        <v>752.58634388914857</v>
      </c>
      <c r="DV71" s="26"/>
    </row>
    <row r="72" spans="1:126" ht="15" thickBot="1" x14ac:dyDescent="0.4">
      <c r="A72" s="8" t="s">
        <v>90</v>
      </c>
      <c r="B72" s="5" t="s">
        <v>116</v>
      </c>
      <c r="C72" s="324">
        <v>462.53654567746048</v>
      </c>
      <c r="D72" s="17">
        <v>600424.34593875136</v>
      </c>
      <c r="E72" s="81">
        <v>277.71820291115864</v>
      </c>
      <c r="F72" s="46"/>
      <c r="G72" s="45">
        <v>463.33110386660616</v>
      </c>
      <c r="H72" s="17">
        <v>608637.22095410759</v>
      </c>
      <c r="I72" s="81">
        <v>282.00055543897014</v>
      </c>
      <c r="J72" s="18"/>
      <c r="K72" s="45">
        <v>463.7400006557296</v>
      </c>
      <c r="L72" s="17">
        <v>617192.8409582536</v>
      </c>
      <c r="M72" s="81">
        <v>286.21700847069218</v>
      </c>
      <c r="N72" s="18"/>
      <c r="O72" s="45">
        <v>464.14414905412355</v>
      </c>
      <c r="P72" s="17">
        <v>625917.84830388625</v>
      </c>
      <c r="Q72" s="81">
        <v>290.51610707879524</v>
      </c>
      <c r="R72" s="18"/>
      <c r="S72" s="45">
        <v>462.52251099168564</v>
      </c>
      <c r="T72" s="17">
        <v>633466.92377044458</v>
      </c>
      <c r="U72" s="81">
        <v>292.99271221248472</v>
      </c>
      <c r="V72" s="52"/>
      <c r="W72" s="45">
        <v>464.93305835143167</v>
      </c>
      <c r="X72" s="17">
        <v>642980.44444800389</v>
      </c>
      <c r="Y72" s="81">
        <v>298.94286449737331</v>
      </c>
      <c r="Z72" s="46"/>
      <c r="AA72" s="45">
        <v>463.71280761370537</v>
      </c>
      <c r="AB72" s="17">
        <v>650860.77361716621</v>
      </c>
      <c r="AC72" s="81">
        <v>301.81247669964444</v>
      </c>
      <c r="AD72" s="18"/>
      <c r="AE72" s="45">
        <v>465.11152575867919</v>
      </c>
      <c r="AF72" s="17">
        <v>658387.64293207391</v>
      </c>
      <c r="AG72" s="81">
        <v>306.22368114479741</v>
      </c>
      <c r="AH72" s="18"/>
      <c r="AI72" s="45">
        <v>455.10163771357566</v>
      </c>
      <c r="AJ72" s="17">
        <v>668105.10969478346</v>
      </c>
      <c r="AK72" s="81">
        <v>304.05572958690408</v>
      </c>
      <c r="AL72" s="18"/>
      <c r="AM72" s="45">
        <v>445.07432066983699</v>
      </c>
      <c r="AN72" s="17">
        <v>678105.91432052176</v>
      </c>
      <c r="AO72" s="81">
        <v>301.80752915840486</v>
      </c>
      <c r="AP72" s="52"/>
      <c r="AQ72" s="45">
        <v>452.67913785434831</v>
      </c>
      <c r="AR72" s="17">
        <v>684910.06083686033</v>
      </c>
      <c r="AS72" s="81">
        <v>310.04449584739916</v>
      </c>
      <c r="AT72" s="46"/>
      <c r="AU72" s="45">
        <v>452.52689861401632</v>
      </c>
      <c r="AV72" s="17">
        <v>693249.52214165742</v>
      </c>
      <c r="AW72" s="81">
        <v>313.71405622041311</v>
      </c>
      <c r="AX72" s="18"/>
      <c r="AY72" s="45">
        <v>452.3593242941663</v>
      </c>
      <c r="AZ72" s="17">
        <v>701699.74649984099</v>
      </c>
      <c r="BA72" s="81">
        <v>317.42042318405589</v>
      </c>
      <c r="BB72" s="18"/>
      <c r="BC72" s="45">
        <v>452.17890321342401</v>
      </c>
      <c r="BD72" s="17">
        <v>710260.71610136994</v>
      </c>
      <c r="BE72" s="81">
        <v>321.16491160229856</v>
      </c>
      <c r="BF72" s="18"/>
      <c r="BG72" s="45">
        <v>451.98550985657715</v>
      </c>
      <c r="BH72" s="17">
        <v>718934.18581068201</v>
      </c>
      <c r="BI72" s="81">
        <v>324.9478345269643</v>
      </c>
      <c r="BJ72" s="52"/>
      <c r="BK72" s="45">
        <v>451.9023584489118</v>
      </c>
      <c r="BL72" s="17">
        <v>727692.84527880361</v>
      </c>
      <c r="BM72" s="81">
        <v>328.84611300789038</v>
      </c>
      <c r="BN72" s="46"/>
      <c r="BO72" s="45">
        <v>450.05339923152985</v>
      </c>
      <c r="BP72" s="17">
        <v>736835.57579987426</v>
      </c>
      <c r="BQ72" s="81">
        <v>331.61535556345501</v>
      </c>
      <c r="BR72" s="18"/>
      <c r="BS72" s="45">
        <v>448.17762884632214</v>
      </c>
      <c r="BT72" s="17">
        <v>746125.15424667625</v>
      </c>
      <c r="BU72" s="81">
        <v>334.39660245287172</v>
      </c>
      <c r="BV72" s="18"/>
      <c r="BW72" s="45">
        <v>446.27589454988998</v>
      </c>
      <c r="BX72" s="17">
        <v>755564.17885808682</v>
      </c>
      <c r="BY72" s="81">
        <v>337.19007980974578</v>
      </c>
      <c r="BZ72" s="18"/>
      <c r="CA72" s="45">
        <v>444.35150479435987</v>
      </c>
      <c r="CB72" s="17">
        <v>765153.3788877537</v>
      </c>
      <c r="CC72" s="81">
        <v>339.99705530726237</v>
      </c>
      <c r="CD72" s="52"/>
      <c r="CE72" s="45">
        <v>445.02013165025232</v>
      </c>
      <c r="CF72" s="17">
        <v>774184.68889087846</v>
      </c>
      <c r="CG72" s="81">
        <v>344.52777217182836</v>
      </c>
      <c r="CH72" s="46"/>
      <c r="CI72" s="45">
        <v>443.19820470624842</v>
      </c>
      <c r="CJ72" s="17">
        <v>784071.07431696588</v>
      </c>
      <c r="CK72" s="81">
        <v>347.49889249937871</v>
      </c>
      <c r="CL72" s="18"/>
      <c r="CM72" s="45">
        <v>441.3599050591796</v>
      </c>
      <c r="CN72" s="17">
        <v>794110.51323610672</v>
      </c>
      <c r="CO72" s="81">
        <v>350.48854072838441</v>
      </c>
      <c r="CP72" s="18"/>
      <c r="CQ72" s="45">
        <v>439.50620535376521</v>
      </c>
      <c r="CR72" s="17">
        <v>804305.28718034911</v>
      </c>
      <c r="CS72" s="81">
        <v>353.49716471460562</v>
      </c>
      <c r="CT72" s="18"/>
      <c r="CU72" s="45">
        <v>437.63270685580989</v>
      </c>
      <c r="CV72" s="17">
        <v>814662.28029322263</v>
      </c>
      <c r="CW72" s="81">
        <v>356.52285889804955</v>
      </c>
      <c r="CX72" s="52"/>
      <c r="CY72" s="45">
        <v>435.74082779603231</v>
      </c>
      <c r="CZ72" s="17">
        <v>825183.6997984685</v>
      </c>
      <c r="DA72" s="81">
        <v>359.5662284339773</v>
      </c>
      <c r="DB72" s="46"/>
      <c r="DC72" s="45">
        <v>434.16303194522459</v>
      </c>
      <c r="DD72" s="17">
        <v>835734.86274462705</v>
      </c>
      <c r="DE72" s="81">
        <v>362.84518191153342</v>
      </c>
      <c r="DF72" s="18"/>
      <c r="DG72" s="45">
        <v>432.57290887422744</v>
      </c>
      <c r="DH72" s="17">
        <v>846444.3500263507</v>
      </c>
      <c r="DI72" s="81">
        <v>366.14889469105327</v>
      </c>
      <c r="DJ72" s="18"/>
      <c r="DK72" s="45">
        <v>430.97189681334658</v>
      </c>
      <c r="DL72" s="17">
        <v>857313.80806057143</v>
      </c>
      <c r="DM72" s="81">
        <v>369.47815802413777</v>
      </c>
      <c r="DN72" s="18"/>
      <c r="DO72" s="45">
        <v>429.41674662520217</v>
      </c>
      <c r="DP72" s="17">
        <v>868292.68485712667</v>
      </c>
      <c r="DQ72" s="81">
        <v>372.85941984980929</v>
      </c>
      <c r="DR72" s="52"/>
      <c r="DS72" s="45">
        <v>427.90650157771898</v>
      </c>
      <c r="DT72" s="17">
        <v>879381.75876542425</v>
      </c>
      <c r="DU72" s="81">
        <v>376.29317194457428</v>
      </c>
      <c r="DV72" s="28"/>
    </row>
    <row r="73" spans="1:126" x14ac:dyDescent="0.35">
      <c r="A73" s="215"/>
      <c r="B73" s="216"/>
      <c r="C73" s="131"/>
      <c r="E73" s="131"/>
      <c r="I73" s="131"/>
      <c r="M73" s="131"/>
      <c r="N73" s="2"/>
      <c r="O73" s="2"/>
      <c r="P73" s="2"/>
      <c r="Q73" s="131"/>
      <c r="R73" s="2"/>
      <c r="S73" s="327"/>
      <c r="T73" s="2"/>
      <c r="U73" s="131"/>
      <c r="V73" s="2"/>
      <c r="W73" s="2"/>
      <c r="X73" s="2"/>
      <c r="Y73" s="131"/>
      <c r="Z73" s="2"/>
      <c r="AA73" s="2"/>
      <c r="AB73" s="2"/>
      <c r="AC73" s="131"/>
      <c r="AD73" s="2"/>
      <c r="AE73" s="2"/>
      <c r="AF73" s="2"/>
      <c r="AG73" s="131"/>
      <c r="AH73" s="2"/>
      <c r="AI73" s="2"/>
      <c r="AJ73" s="2"/>
      <c r="AK73" s="131"/>
      <c r="AL73" s="2"/>
      <c r="AM73" s="2"/>
      <c r="AN73" s="2"/>
      <c r="AO73" s="131"/>
      <c r="AP73" s="2"/>
      <c r="AQ73" s="2"/>
      <c r="AR73" s="2"/>
      <c r="AS73" s="131"/>
      <c r="AT73" s="2"/>
      <c r="AU73" s="2"/>
      <c r="AV73" s="2"/>
      <c r="AW73" s="131"/>
      <c r="AX73" s="2"/>
      <c r="AY73" s="2"/>
      <c r="AZ73" s="2"/>
      <c r="BA73" s="131"/>
      <c r="BB73" s="2"/>
      <c r="BC73" s="2"/>
      <c r="BD73" s="2"/>
      <c r="BE73" s="131"/>
      <c r="BF73" s="2"/>
      <c r="BG73" s="2"/>
      <c r="BH73" s="2"/>
      <c r="BI73" s="131"/>
      <c r="BJ73" s="2"/>
      <c r="BK73" s="2"/>
      <c r="BL73" s="2"/>
      <c r="BM73" s="131"/>
      <c r="BN73" s="2"/>
      <c r="BO73" s="2"/>
      <c r="BP73" s="2"/>
      <c r="BQ73" s="131"/>
      <c r="BR73" s="2"/>
      <c r="BS73" s="2"/>
      <c r="BT73" s="2"/>
      <c r="BU73" s="131"/>
      <c r="BV73" s="2"/>
      <c r="BW73" s="2"/>
      <c r="BX73" s="2"/>
      <c r="BY73" s="131"/>
      <c r="BZ73" s="2"/>
      <c r="CA73" s="2"/>
      <c r="CB73" s="2"/>
      <c r="CC73" s="131"/>
      <c r="CD73" s="2"/>
      <c r="CE73" s="2"/>
      <c r="CF73" s="2"/>
      <c r="CG73" s="131"/>
      <c r="CH73" s="2"/>
      <c r="CI73" s="2"/>
      <c r="CJ73" s="2"/>
      <c r="CK73" s="131"/>
      <c r="CL73" s="2"/>
      <c r="CM73" s="2"/>
      <c r="CN73" s="2"/>
      <c r="CO73" s="131"/>
      <c r="CP73" s="2"/>
      <c r="CQ73" s="2"/>
      <c r="CR73" s="2"/>
      <c r="CS73" s="131"/>
      <c r="CT73" s="2"/>
      <c r="CU73" s="2"/>
      <c r="CV73" s="2"/>
      <c r="CW73" s="131"/>
      <c r="CX73" s="2"/>
      <c r="CY73" s="2"/>
      <c r="CZ73" s="2"/>
      <c r="DA73" s="131"/>
      <c r="DB73" s="2"/>
      <c r="DC73" s="2"/>
      <c r="DD73" s="2"/>
      <c r="DE73" s="131"/>
      <c r="DF73" s="2"/>
      <c r="DG73" s="2"/>
      <c r="DH73" s="2"/>
      <c r="DI73" s="131"/>
      <c r="DJ73" s="2"/>
      <c r="DK73" s="2"/>
      <c r="DL73" s="2"/>
      <c r="DM73" s="131"/>
      <c r="DN73" s="2"/>
      <c r="DO73" s="2"/>
      <c r="DP73" s="2"/>
      <c r="DQ73" s="131"/>
      <c r="DR73" s="2"/>
      <c r="DS73" s="2"/>
      <c r="DT73" s="2"/>
      <c r="DU73" s="131"/>
      <c r="DV73" s="2"/>
    </row>
    <row r="74" spans="1:126" x14ac:dyDescent="0.35">
      <c r="A74" s="215"/>
      <c r="B74" s="216" t="s">
        <v>353</v>
      </c>
      <c r="D74" s="131">
        <v>207.40831200000002</v>
      </c>
      <c r="E74" s="131">
        <v>235.808312</v>
      </c>
      <c r="F74" s="131">
        <v>264.20831200000003</v>
      </c>
      <c r="G74" s="131">
        <v>292.60831199999996</v>
      </c>
      <c r="H74" s="131">
        <v>321.00831199999993</v>
      </c>
      <c r="I74" s="131">
        <v>353.31631199999998</v>
      </c>
      <c r="J74" s="131">
        <v>394.916312</v>
      </c>
      <c r="K74" s="131">
        <v>436.51631200000003</v>
      </c>
      <c r="L74" s="131">
        <v>478.11631200000005</v>
      </c>
      <c r="M74" s="131">
        <v>519.71631200000002</v>
      </c>
      <c r="N74" s="131">
        <v>561.31631200000004</v>
      </c>
      <c r="O74" s="131">
        <v>585.71631200000002</v>
      </c>
      <c r="P74" s="131">
        <v>610.11631199999999</v>
      </c>
      <c r="Q74" s="131">
        <v>634.51631199999997</v>
      </c>
      <c r="R74" s="131">
        <v>658.91631199999995</v>
      </c>
      <c r="S74" s="327">
        <v>685.77</v>
      </c>
      <c r="T74" s="131">
        <v>707.37</v>
      </c>
      <c r="U74" s="131">
        <v>728.97</v>
      </c>
      <c r="V74" s="131">
        <v>750.57</v>
      </c>
      <c r="W74" s="131">
        <v>772.17000000000007</v>
      </c>
      <c r="X74" s="131">
        <v>793.77</v>
      </c>
      <c r="Y74" s="131">
        <v>811.77</v>
      </c>
      <c r="Z74" s="131">
        <v>829.77</v>
      </c>
      <c r="AA74" s="131">
        <v>847.77</v>
      </c>
      <c r="AB74" s="131">
        <v>865.77</v>
      </c>
      <c r="AC74" s="131">
        <v>883.77</v>
      </c>
      <c r="AD74" s="131">
        <v>888.17</v>
      </c>
      <c r="AE74" s="131">
        <v>892.56999999999994</v>
      </c>
      <c r="AF74" s="131">
        <v>896.96999999999991</v>
      </c>
      <c r="AG74" s="131">
        <v>901.36999999999989</v>
      </c>
      <c r="AH74" s="131">
        <v>906.57</v>
      </c>
      <c r="AI74" s="2"/>
      <c r="AJ74" s="2"/>
      <c r="AK74" s="2"/>
      <c r="AL74" s="2"/>
      <c r="AM74" s="2"/>
      <c r="AN74" s="131"/>
      <c r="AO74" s="2"/>
      <c r="BG74" s="2"/>
      <c r="BH74" s="2"/>
      <c r="BI74" s="131"/>
      <c r="BJ74" s="2"/>
      <c r="BK74" s="2"/>
      <c r="BL74" s="2"/>
      <c r="BM74" s="131"/>
      <c r="BN74" s="2"/>
      <c r="BO74" s="2"/>
      <c r="BP74" s="2"/>
      <c r="BQ74" s="131"/>
      <c r="BR74" s="2"/>
      <c r="BS74" s="2"/>
      <c r="BT74" s="2"/>
      <c r="BU74" s="131"/>
      <c r="BV74" s="2"/>
      <c r="BW74" s="2"/>
      <c r="BX74" s="2"/>
      <c r="BY74" s="131"/>
      <c r="BZ74" s="2"/>
      <c r="CA74" s="2"/>
      <c r="CB74" s="2"/>
      <c r="CC74" s="131"/>
      <c r="CD74" s="2"/>
      <c r="CE74" s="2"/>
      <c r="CF74" s="2"/>
      <c r="CG74" s="131"/>
      <c r="CH74" s="2"/>
      <c r="CI74" s="2"/>
      <c r="CJ74" s="2"/>
      <c r="CK74" s="131"/>
      <c r="CL74" s="2"/>
      <c r="CM74" s="2"/>
      <c r="CN74" s="2"/>
      <c r="CO74" s="131"/>
      <c r="CP74" s="2"/>
      <c r="CQ74" s="2"/>
      <c r="CR74" s="2"/>
      <c r="CS74" s="131"/>
      <c r="CT74" s="2"/>
      <c r="CU74" s="2"/>
      <c r="CV74" s="2"/>
      <c r="CW74" s="131"/>
      <c r="CX74" s="2"/>
      <c r="CY74" s="2"/>
      <c r="CZ74" s="2"/>
      <c r="DA74" s="131"/>
      <c r="DB74" s="2"/>
      <c r="DC74" s="2"/>
      <c r="DD74" s="2"/>
      <c r="DE74" s="131"/>
      <c r="DF74" s="2"/>
      <c r="DG74" s="2"/>
      <c r="DH74" s="2"/>
      <c r="DI74" s="131"/>
      <c r="DJ74" s="2"/>
      <c r="DK74" s="2"/>
      <c r="DL74" s="2"/>
      <c r="DM74" s="131"/>
      <c r="DN74" s="2"/>
      <c r="DO74" s="2"/>
      <c r="DP74" s="2"/>
      <c r="DQ74" s="131"/>
      <c r="DR74" s="2"/>
      <c r="DS74" s="2"/>
      <c r="DT74" s="2"/>
      <c r="DU74" s="131"/>
      <c r="DV74" s="2"/>
    </row>
    <row r="75" spans="1:126" x14ac:dyDescent="0.35">
      <c r="A75" s="215"/>
      <c r="B75" s="216" t="s">
        <v>360</v>
      </c>
      <c r="D75" s="131">
        <v>0</v>
      </c>
      <c r="E75" s="131">
        <v>28.399999999999977</v>
      </c>
      <c r="F75" s="131">
        <v>28.400000000000034</v>
      </c>
      <c r="G75" s="131">
        <v>28.39999999999992</v>
      </c>
      <c r="H75" s="131">
        <v>28.399999999999977</v>
      </c>
      <c r="I75" s="131">
        <v>32.30800000000005</v>
      </c>
      <c r="J75" s="131">
        <v>41.600000000000023</v>
      </c>
      <c r="K75" s="131">
        <v>41.600000000000023</v>
      </c>
      <c r="L75" s="131">
        <v>41.600000000000023</v>
      </c>
      <c r="M75" s="131">
        <v>41.599999999999966</v>
      </c>
      <c r="N75" s="131">
        <v>41.600000000000023</v>
      </c>
      <c r="O75" s="131">
        <v>24.399999999999977</v>
      </c>
      <c r="P75" s="131">
        <v>24.399999999999977</v>
      </c>
      <c r="Q75" s="131">
        <v>24.399999999999977</v>
      </c>
      <c r="R75" s="131">
        <v>24.399999999999977</v>
      </c>
      <c r="S75" s="327">
        <v>26.853688000000034</v>
      </c>
      <c r="T75" s="131">
        <v>21.600000000000023</v>
      </c>
      <c r="U75" s="131">
        <v>21.600000000000023</v>
      </c>
      <c r="V75" s="131">
        <v>21.600000000000023</v>
      </c>
      <c r="W75" s="131">
        <v>21.600000000000023</v>
      </c>
      <c r="X75" s="131">
        <v>21.599999999999909</v>
      </c>
      <c r="Y75" s="131">
        <v>18</v>
      </c>
      <c r="Z75" s="131">
        <v>18</v>
      </c>
      <c r="AA75" s="131">
        <v>18</v>
      </c>
      <c r="AB75" s="131">
        <v>18</v>
      </c>
      <c r="AC75" s="131">
        <v>18</v>
      </c>
      <c r="AD75" s="131">
        <v>4.3999999999999773</v>
      </c>
      <c r="AE75" s="131">
        <v>4.3999999999999773</v>
      </c>
      <c r="AF75" s="131">
        <v>4.3999999999999773</v>
      </c>
      <c r="AG75" s="131">
        <v>4.3999999999999773</v>
      </c>
      <c r="AH75" s="131">
        <v>5.2000000000001592</v>
      </c>
      <c r="AI75" s="2"/>
      <c r="AJ75" s="2"/>
      <c r="AK75" s="2"/>
      <c r="AL75" s="2"/>
      <c r="AM75" s="2"/>
      <c r="AN75" s="131"/>
      <c r="AO75" s="2"/>
      <c r="BG75" s="2"/>
      <c r="BH75" s="2"/>
      <c r="BI75" s="131"/>
      <c r="BJ75" s="2"/>
      <c r="BK75" s="2"/>
      <c r="BL75" s="2"/>
      <c r="BM75" s="131"/>
      <c r="BN75" s="2"/>
      <c r="BO75" s="2"/>
      <c r="BP75" s="2"/>
      <c r="BQ75" s="131"/>
      <c r="BR75" s="2"/>
      <c r="BS75" s="2"/>
      <c r="BT75" s="2"/>
      <c r="BU75" s="131"/>
      <c r="BV75" s="2"/>
      <c r="BW75" s="2"/>
      <c r="BX75" s="2"/>
      <c r="BY75" s="131"/>
      <c r="BZ75" s="2"/>
      <c r="CA75" s="2"/>
      <c r="CB75" s="2"/>
      <c r="CC75" s="131"/>
      <c r="CD75" s="2"/>
      <c r="CE75" s="2"/>
      <c r="CF75" s="2"/>
      <c r="CG75" s="131"/>
      <c r="CH75" s="2"/>
      <c r="CI75" s="2"/>
      <c r="CJ75" s="2"/>
      <c r="CK75" s="131"/>
      <c r="CL75" s="2"/>
      <c r="CM75" s="2"/>
      <c r="CN75" s="2"/>
      <c r="CO75" s="131"/>
      <c r="CP75" s="2"/>
      <c r="CQ75" s="2"/>
      <c r="CR75" s="2"/>
      <c r="CS75" s="131"/>
      <c r="CT75" s="2"/>
      <c r="CU75" s="2"/>
      <c r="CV75" s="2"/>
      <c r="CW75" s="131"/>
      <c r="CX75" s="2"/>
      <c r="CY75" s="2"/>
      <c r="CZ75" s="2"/>
      <c r="DA75" s="131"/>
      <c r="DB75" s="2"/>
      <c r="DC75" s="2"/>
      <c r="DD75" s="2"/>
      <c r="DE75" s="131"/>
      <c r="DF75" s="2"/>
      <c r="DG75" s="2"/>
      <c r="DH75" s="2"/>
      <c r="DI75" s="131"/>
      <c r="DJ75" s="2"/>
      <c r="DK75" s="2"/>
      <c r="DL75" s="2"/>
      <c r="DM75" s="131"/>
      <c r="DN75" s="2"/>
      <c r="DO75" s="2"/>
      <c r="DP75" s="2"/>
      <c r="DQ75" s="131"/>
      <c r="DR75" s="2"/>
      <c r="DS75" s="2"/>
      <c r="DT75" s="2"/>
      <c r="DU75" s="131"/>
      <c r="DV75" s="2"/>
    </row>
    <row r="76" spans="1:126" x14ac:dyDescent="0.35">
      <c r="A76" s="215"/>
      <c r="B76" s="216" t="s">
        <v>363</v>
      </c>
      <c r="D76" s="270">
        <v>0</v>
      </c>
      <c r="E76" s="270">
        <v>293.88071908985091</v>
      </c>
      <c r="F76" s="270">
        <v>293.88071908985154</v>
      </c>
      <c r="G76" s="270">
        <v>293.88071908985034</v>
      </c>
      <c r="H76" s="270">
        <v>293.88071908985091</v>
      </c>
      <c r="I76" s="270">
        <v>334.32036170263825</v>
      </c>
      <c r="J76" s="270">
        <v>430.47316599076811</v>
      </c>
      <c r="K76" s="270">
        <v>430.47316599076811</v>
      </c>
      <c r="L76" s="270">
        <v>430.47316599076811</v>
      </c>
      <c r="M76" s="270">
        <v>430.47316599076754</v>
      </c>
      <c r="N76" s="270">
        <v>430.47316599076811</v>
      </c>
      <c r="O76" s="270">
        <v>252.48906851381554</v>
      </c>
      <c r="P76" s="270">
        <v>252.48906851381554</v>
      </c>
      <c r="Q76" s="270">
        <v>252.48906851381554</v>
      </c>
      <c r="R76" s="270">
        <v>252.48906851381554</v>
      </c>
      <c r="S76" s="328">
        <v>277.87961759346888</v>
      </c>
      <c r="T76" s="270">
        <v>223.51491311059127</v>
      </c>
      <c r="U76" s="270">
        <v>223.51491311059127</v>
      </c>
      <c r="V76" s="270">
        <v>223.51491311059127</v>
      </c>
      <c r="W76" s="270">
        <v>223.51491311059127</v>
      </c>
      <c r="X76" s="270">
        <v>223.51491311059007</v>
      </c>
      <c r="Y76" s="270">
        <v>186.26242759215918</v>
      </c>
      <c r="Z76" s="270">
        <v>186.26242759215918</v>
      </c>
      <c r="AA76" s="270">
        <v>186.26242759215918</v>
      </c>
      <c r="AB76" s="270">
        <v>186.26242759215918</v>
      </c>
      <c r="AC76" s="270">
        <v>186.26242759215918</v>
      </c>
      <c r="AD76" s="270">
        <v>45.530815633638674</v>
      </c>
      <c r="AE76" s="270">
        <v>45.530815633638674</v>
      </c>
      <c r="AF76" s="270">
        <v>45.530815633638674</v>
      </c>
      <c r="AG76" s="270">
        <v>45.530815633638674</v>
      </c>
      <c r="AH76" s="270">
        <v>53.809145748847634</v>
      </c>
      <c r="AI76" s="2"/>
      <c r="AJ76" s="2"/>
      <c r="AK76" s="2"/>
      <c r="AL76" s="2"/>
      <c r="AM76" s="2"/>
      <c r="AN76" s="131"/>
      <c r="AO76" s="2"/>
      <c r="BG76" s="2"/>
      <c r="BH76" s="2"/>
      <c r="BI76" s="131"/>
      <c r="BJ76" s="2"/>
      <c r="BK76" s="2"/>
      <c r="BL76" s="2"/>
      <c r="BM76" s="131"/>
      <c r="BN76" s="2"/>
      <c r="BO76" s="2"/>
      <c r="BP76" s="2"/>
      <c r="BQ76" s="131"/>
      <c r="BR76" s="2"/>
      <c r="BS76" s="2"/>
      <c r="BT76" s="2"/>
      <c r="BU76" s="131"/>
      <c r="BV76" s="2"/>
      <c r="BW76" s="2"/>
      <c r="BX76" s="2"/>
      <c r="BY76" s="131"/>
      <c r="BZ76" s="2"/>
      <c r="CA76" s="2"/>
      <c r="CB76" s="2"/>
      <c r="CC76" s="131"/>
      <c r="CD76" s="2"/>
      <c r="CE76" s="2"/>
      <c r="CF76" s="2"/>
      <c r="CG76" s="131"/>
      <c r="CH76" s="2"/>
      <c r="CI76" s="2"/>
      <c r="CJ76" s="2"/>
      <c r="CK76" s="131"/>
      <c r="CL76" s="2"/>
      <c r="CM76" s="2"/>
      <c r="CN76" s="2"/>
      <c r="CO76" s="131"/>
      <c r="CP76" s="2"/>
      <c r="CQ76" s="2"/>
      <c r="CR76" s="2"/>
      <c r="CS76" s="131"/>
      <c r="CT76" s="2"/>
      <c r="CU76" s="2"/>
      <c r="CV76" s="2"/>
      <c r="CW76" s="131"/>
      <c r="CX76" s="2"/>
      <c r="CY76" s="2"/>
      <c r="CZ76" s="2"/>
      <c r="DA76" s="131"/>
      <c r="DB76" s="2"/>
      <c r="DC76" s="2"/>
      <c r="DD76" s="2"/>
      <c r="DE76" s="131"/>
      <c r="DF76" s="2"/>
      <c r="DG76" s="2"/>
      <c r="DH76" s="2"/>
      <c r="DI76" s="131"/>
      <c r="DJ76" s="2"/>
      <c r="DK76" s="2"/>
      <c r="DL76" s="2"/>
      <c r="DM76" s="131"/>
      <c r="DN76" s="2"/>
      <c r="DO76" s="2"/>
      <c r="DP76" s="2"/>
      <c r="DQ76" s="131"/>
      <c r="DR76" s="2"/>
      <c r="DS76" s="2"/>
      <c r="DT76" s="2"/>
      <c r="DU76" s="131"/>
      <c r="DV76" s="2"/>
    </row>
    <row r="77" spans="1:126" x14ac:dyDescent="0.35">
      <c r="A77" s="215"/>
      <c r="B77" s="216"/>
      <c r="C77" s="131"/>
      <c r="E77" s="131"/>
      <c r="I77" s="131"/>
      <c r="M77" s="131"/>
      <c r="N77" s="2"/>
      <c r="O77" s="2"/>
      <c r="P77" s="2"/>
      <c r="Q77" s="131"/>
      <c r="R77" s="131"/>
      <c r="S77" s="327"/>
      <c r="T77" s="2"/>
      <c r="U77" s="131"/>
      <c r="V77" s="2"/>
      <c r="W77" s="2"/>
      <c r="X77" s="2"/>
      <c r="Y77" s="131"/>
      <c r="Z77" s="2"/>
      <c r="AA77" s="2"/>
      <c r="AB77" s="2"/>
      <c r="AC77" s="131"/>
      <c r="AD77" s="2"/>
      <c r="AE77" s="2"/>
      <c r="AF77" s="2"/>
      <c r="AG77" s="131"/>
      <c r="AH77" s="2"/>
      <c r="AI77" s="2"/>
      <c r="AJ77" s="2"/>
      <c r="AK77" s="131"/>
      <c r="AL77" s="2"/>
      <c r="AM77" s="2"/>
      <c r="AN77" s="2"/>
      <c r="AO77" s="131"/>
      <c r="AP77" s="2"/>
      <c r="AQ77" s="2"/>
      <c r="AR77" s="2"/>
      <c r="AS77" s="131"/>
      <c r="AT77" s="2"/>
      <c r="AU77" s="2"/>
      <c r="AV77" s="2"/>
      <c r="AW77" s="131"/>
      <c r="AX77" s="2"/>
      <c r="AY77" s="2"/>
      <c r="AZ77" s="2"/>
      <c r="BA77" s="131"/>
      <c r="BB77" s="2"/>
      <c r="BC77" s="2"/>
      <c r="BD77" s="2"/>
      <c r="BE77" s="131"/>
      <c r="BF77" s="2"/>
      <c r="BG77" s="2"/>
      <c r="BH77" s="2"/>
      <c r="BI77" s="131"/>
      <c r="BJ77" s="2"/>
      <c r="BK77" s="2"/>
      <c r="BL77" s="2"/>
      <c r="BM77" s="131"/>
      <c r="BN77" s="2"/>
      <c r="BO77" s="2"/>
      <c r="BP77" s="2"/>
      <c r="BQ77" s="131"/>
      <c r="BR77" s="2"/>
      <c r="BS77" s="2"/>
      <c r="BT77" s="2"/>
      <c r="BU77" s="131"/>
      <c r="BV77" s="2"/>
      <c r="BW77" s="2"/>
      <c r="BX77" s="2"/>
      <c r="BY77" s="131"/>
      <c r="BZ77" s="2"/>
      <c r="CA77" s="2"/>
      <c r="CB77" s="2"/>
      <c r="CC77" s="131"/>
      <c r="CD77" s="2"/>
      <c r="CE77" s="2"/>
      <c r="CF77" s="2"/>
      <c r="CG77" s="131"/>
      <c r="CH77" s="2"/>
      <c r="CI77" s="2"/>
      <c r="CJ77" s="2"/>
      <c r="CK77" s="131"/>
      <c r="CL77" s="2"/>
      <c r="CM77" s="2"/>
      <c r="CN77" s="2"/>
      <c r="CO77" s="131"/>
      <c r="CP77" s="2"/>
      <c r="CQ77" s="2"/>
      <c r="CR77" s="2"/>
      <c r="CS77" s="131"/>
      <c r="CT77" s="2"/>
      <c r="CU77" s="2"/>
      <c r="CV77" s="2"/>
      <c r="CW77" s="131"/>
      <c r="CX77" s="2"/>
      <c r="CY77" s="2"/>
      <c r="CZ77" s="2"/>
      <c r="DA77" s="131"/>
      <c r="DB77" s="2"/>
      <c r="DC77" s="2"/>
      <c r="DD77" s="2"/>
      <c r="DE77" s="131"/>
      <c r="DF77" s="2"/>
      <c r="DG77" s="2"/>
      <c r="DH77" s="2"/>
      <c r="DI77" s="131"/>
      <c r="DJ77" s="2"/>
      <c r="DK77" s="2"/>
      <c r="DL77" s="2"/>
      <c r="DM77" s="131"/>
      <c r="DN77" s="2"/>
      <c r="DO77" s="2"/>
      <c r="DP77" s="2"/>
      <c r="DQ77" s="131"/>
      <c r="DR77" s="2"/>
      <c r="DS77" s="2"/>
      <c r="DT77" s="2"/>
      <c r="DU77" s="131"/>
      <c r="DV77" s="2"/>
    </row>
    <row r="78" spans="1:126" x14ac:dyDescent="0.35">
      <c r="A78" s="215"/>
      <c r="B78" s="216" t="s">
        <v>471</v>
      </c>
      <c r="C78" s="161" t="s">
        <v>286</v>
      </c>
      <c r="D78" s="148">
        <v>2022</v>
      </c>
      <c r="E78" s="160">
        <v>2023</v>
      </c>
      <c r="F78" s="160">
        <v>2024</v>
      </c>
      <c r="G78" s="161">
        <v>2025</v>
      </c>
      <c r="H78" s="161">
        <v>2026</v>
      </c>
      <c r="I78" s="148">
        <v>2027</v>
      </c>
      <c r="J78" s="160">
        <v>2028</v>
      </c>
      <c r="K78" s="160">
        <v>2029</v>
      </c>
      <c r="L78" s="161">
        <v>2030</v>
      </c>
      <c r="M78" s="161">
        <v>2031</v>
      </c>
      <c r="N78" s="148">
        <v>2032</v>
      </c>
      <c r="O78" s="160">
        <v>2033</v>
      </c>
      <c r="P78" s="160">
        <v>2034</v>
      </c>
      <c r="Q78" s="161">
        <v>2035</v>
      </c>
      <c r="R78" s="161">
        <v>2036</v>
      </c>
      <c r="S78" s="148">
        <v>2037</v>
      </c>
      <c r="T78" s="160">
        <v>2038</v>
      </c>
      <c r="U78" s="160">
        <v>2039</v>
      </c>
      <c r="V78" s="161">
        <v>2040</v>
      </c>
      <c r="W78" s="161">
        <v>2041</v>
      </c>
      <c r="X78" s="148">
        <v>2042</v>
      </c>
      <c r="Y78" s="160">
        <v>2043</v>
      </c>
      <c r="Z78" s="160">
        <v>2044</v>
      </c>
      <c r="AA78" s="161">
        <v>2045</v>
      </c>
      <c r="AB78" s="161">
        <v>2046</v>
      </c>
      <c r="AC78" s="148">
        <v>2047</v>
      </c>
      <c r="AD78" s="160">
        <v>2048</v>
      </c>
      <c r="AE78" s="160">
        <v>2049</v>
      </c>
      <c r="AF78" s="161">
        <v>2050</v>
      </c>
      <c r="AG78" s="161">
        <v>2051</v>
      </c>
      <c r="AH78" s="148">
        <v>2052</v>
      </c>
      <c r="AI78" s="2"/>
      <c r="AJ78" s="2"/>
      <c r="AK78" s="131"/>
      <c r="AL78" s="2"/>
      <c r="AM78" s="2"/>
      <c r="AN78" s="2"/>
      <c r="AO78" s="131"/>
      <c r="AP78" s="2"/>
      <c r="AQ78" s="2"/>
      <c r="AR78" s="2"/>
      <c r="AS78" s="131"/>
      <c r="AT78" s="2"/>
      <c r="AU78" s="2"/>
      <c r="AV78" s="2"/>
      <c r="AW78" s="131"/>
      <c r="AX78" s="2"/>
      <c r="AY78" s="2"/>
      <c r="AZ78" s="2"/>
      <c r="BA78" s="131"/>
      <c r="BB78" s="2"/>
      <c r="BC78" s="2"/>
      <c r="BD78" s="2"/>
      <c r="BE78" s="131"/>
      <c r="BF78" s="2"/>
      <c r="BG78" s="2"/>
      <c r="BH78" s="2"/>
      <c r="BI78" s="131"/>
      <c r="BJ78" s="2"/>
      <c r="BK78" s="2"/>
      <c r="BL78" s="2"/>
      <c r="BM78" s="131"/>
      <c r="BN78" s="2"/>
      <c r="BO78" s="2"/>
      <c r="BP78" s="2"/>
      <c r="BQ78" s="131"/>
      <c r="BR78" s="2"/>
      <c r="BS78" s="2"/>
      <c r="BT78" s="2"/>
      <c r="BU78" s="131"/>
      <c r="BV78" s="2"/>
      <c r="BW78" s="2"/>
      <c r="BX78" s="2"/>
      <c r="BY78" s="131"/>
      <c r="BZ78" s="2"/>
      <c r="CA78" s="2"/>
      <c r="CB78" s="2"/>
      <c r="CC78" s="131"/>
      <c r="CD78" s="2"/>
      <c r="CE78" s="2"/>
      <c r="CF78" s="2"/>
      <c r="CG78" s="131"/>
      <c r="CH78" s="2"/>
      <c r="CI78" s="2"/>
      <c r="CJ78" s="2"/>
      <c r="CK78" s="131"/>
      <c r="CL78" s="2"/>
      <c r="CM78" s="2"/>
      <c r="CN78" s="2"/>
      <c r="CO78" s="131"/>
      <c r="CP78" s="2"/>
      <c r="CQ78" s="2"/>
      <c r="CR78" s="2"/>
      <c r="CS78" s="131"/>
      <c r="CT78" s="2"/>
      <c r="CU78" s="2"/>
      <c r="CV78" s="2"/>
      <c r="CW78" s="131"/>
      <c r="CX78" s="2"/>
      <c r="CY78" s="2"/>
      <c r="CZ78" s="2"/>
      <c r="DA78" s="131"/>
      <c r="DB78" s="2"/>
      <c r="DC78" s="2"/>
      <c r="DD78" s="2"/>
      <c r="DE78" s="131"/>
      <c r="DF78" s="2"/>
      <c r="DG78" s="2"/>
      <c r="DH78" s="2"/>
      <c r="DI78" s="131"/>
      <c r="DJ78" s="2"/>
      <c r="DK78" s="2"/>
      <c r="DL78" s="2"/>
      <c r="DM78" s="131"/>
      <c r="DN78" s="2"/>
      <c r="DO78" s="2"/>
      <c r="DP78" s="2"/>
      <c r="DQ78" s="131"/>
      <c r="DR78" s="2"/>
      <c r="DS78" s="2"/>
      <c r="DT78" s="2"/>
      <c r="DU78" s="131"/>
      <c r="DV78" s="2"/>
    </row>
    <row r="79" spans="1:126" x14ac:dyDescent="0.35">
      <c r="A79" s="215"/>
      <c r="B79" s="149" t="s">
        <v>287</v>
      </c>
      <c r="C79" s="150" t="s">
        <v>21</v>
      </c>
      <c r="D79" s="152">
        <v>207.38633000000002</v>
      </c>
      <c r="E79" s="154">
        <v>63.6</v>
      </c>
      <c r="F79" s="155">
        <v>64</v>
      </c>
      <c r="G79" s="157">
        <v>1882</v>
      </c>
      <c r="H79" s="152">
        <v>1122</v>
      </c>
      <c r="I79" s="152">
        <v>984</v>
      </c>
      <c r="J79" s="162">
        <v>1147</v>
      </c>
      <c r="K79" s="155">
        <v>3</v>
      </c>
      <c r="L79" s="157">
        <v>3</v>
      </c>
      <c r="M79" s="152">
        <v>3</v>
      </c>
      <c r="N79" s="152">
        <v>23</v>
      </c>
      <c r="O79" s="162">
        <v>3</v>
      </c>
      <c r="P79" s="155">
        <v>13</v>
      </c>
      <c r="Q79" s="157">
        <v>3</v>
      </c>
      <c r="R79" s="152">
        <v>3</v>
      </c>
      <c r="S79" s="152">
        <v>23</v>
      </c>
      <c r="T79" s="162">
        <v>3</v>
      </c>
      <c r="U79" s="155">
        <v>13</v>
      </c>
      <c r="V79" s="157">
        <v>3</v>
      </c>
      <c r="W79" s="157">
        <v>3</v>
      </c>
      <c r="X79" s="152">
        <v>23</v>
      </c>
      <c r="Y79" s="162">
        <v>3</v>
      </c>
      <c r="Z79" s="155">
        <v>13</v>
      </c>
      <c r="AA79" s="157">
        <v>3</v>
      </c>
      <c r="AB79" s="157">
        <v>3</v>
      </c>
      <c r="AC79" s="152">
        <v>23</v>
      </c>
      <c r="AD79" s="162">
        <v>3</v>
      </c>
      <c r="AE79" s="155">
        <v>13</v>
      </c>
      <c r="AF79" s="157">
        <v>3</v>
      </c>
      <c r="AG79" s="157">
        <v>3</v>
      </c>
      <c r="AH79" s="152">
        <v>23</v>
      </c>
      <c r="AM79" s="2"/>
      <c r="AN79" s="2"/>
      <c r="AO79" s="131"/>
      <c r="AP79" s="2"/>
      <c r="AQ79" s="2"/>
      <c r="AR79" s="2"/>
      <c r="AS79" s="131"/>
      <c r="AT79" s="2"/>
      <c r="AU79" s="2"/>
      <c r="AV79" s="2"/>
      <c r="AW79" s="131"/>
      <c r="AX79" s="2"/>
      <c r="AY79" s="2"/>
      <c r="AZ79" s="2"/>
      <c r="BA79" s="131"/>
      <c r="BB79" s="2"/>
      <c r="BC79" s="2"/>
      <c r="BD79" s="2"/>
      <c r="BE79" s="131"/>
      <c r="BF79" s="2"/>
      <c r="BG79" s="2"/>
      <c r="BH79" s="2"/>
      <c r="BI79" s="131"/>
      <c r="BJ79" s="2"/>
      <c r="BK79" s="2"/>
      <c r="BL79" s="2"/>
      <c r="BM79" s="131"/>
      <c r="BN79" s="2"/>
      <c r="BO79" s="2"/>
      <c r="BP79" s="2"/>
      <c r="BQ79" s="131"/>
      <c r="BR79" s="2"/>
      <c r="BS79" s="2"/>
      <c r="BT79" s="2"/>
      <c r="BU79" s="131"/>
      <c r="BV79" s="2"/>
      <c r="BW79" s="2"/>
      <c r="BX79" s="2"/>
      <c r="BY79" s="131"/>
      <c r="BZ79" s="2"/>
      <c r="CA79" s="2"/>
      <c r="CB79" s="2"/>
      <c r="CC79" s="131"/>
      <c r="CD79" s="2"/>
      <c r="CE79" s="2"/>
      <c r="CF79" s="2"/>
      <c r="CG79" s="131"/>
      <c r="CH79" s="2"/>
      <c r="CI79" s="2"/>
      <c r="CJ79" s="2"/>
      <c r="CK79" s="131"/>
      <c r="CL79" s="2"/>
      <c r="CM79" s="2"/>
      <c r="CN79" s="2"/>
      <c r="CO79" s="131"/>
      <c r="CP79" s="2"/>
      <c r="CQ79" s="2"/>
      <c r="CR79" s="2"/>
      <c r="CS79" s="131"/>
      <c r="CT79" s="2"/>
      <c r="CU79" s="2"/>
      <c r="CV79" s="2"/>
      <c r="CW79" s="131"/>
      <c r="CX79" s="2"/>
      <c r="CY79" s="2"/>
      <c r="CZ79" s="2"/>
      <c r="DA79" s="131"/>
      <c r="DB79" s="2"/>
      <c r="DC79" s="2"/>
      <c r="DD79" s="2"/>
      <c r="DE79" s="131"/>
      <c r="DF79" s="2"/>
      <c r="DG79" s="2"/>
      <c r="DH79" s="2"/>
      <c r="DI79" s="131"/>
      <c r="DJ79" s="2"/>
      <c r="DK79" s="2"/>
      <c r="DL79" s="2"/>
      <c r="DM79" s="131"/>
      <c r="DN79" s="2"/>
      <c r="DO79" s="2"/>
      <c r="DP79" s="2"/>
      <c r="DQ79" s="131"/>
      <c r="DR79" s="2"/>
      <c r="DS79" s="2"/>
      <c r="DT79" s="2"/>
      <c r="DU79" s="131"/>
      <c r="DV79" s="2"/>
    </row>
    <row r="80" spans="1:126" x14ac:dyDescent="0.35">
      <c r="A80" s="215"/>
      <c r="B80" s="151" t="s">
        <v>288</v>
      </c>
      <c r="C80" s="14" t="s">
        <v>21</v>
      </c>
      <c r="D80" s="153">
        <v>114.2512</v>
      </c>
      <c r="E80" s="156">
        <v>0</v>
      </c>
      <c r="F80" s="79">
        <v>0</v>
      </c>
      <c r="G80" s="158">
        <v>0</v>
      </c>
      <c r="H80" s="153">
        <v>0</v>
      </c>
      <c r="I80" s="153">
        <v>0</v>
      </c>
      <c r="J80" s="163">
        <v>100</v>
      </c>
      <c r="K80" s="79">
        <v>10</v>
      </c>
      <c r="L80" s="158">
        <v>10</v>
      </c>
      <c r="M80" s="153">
        <v>10</v>
      </c>
      <c r="N80" s="153">
        <v>10</v>
      </c>
      <c r="O80" s="163">
        <v>10</v>
      </c>
      <c r="P80" s="79">
        <v>10</v>
      </c>
      <c r="Q80" s="158">
        <v>10</v>
      </c>
      <c r="R80" s="153">
        <v>10</v>
      </c>
      <c r="S80" s="153">
        <v>10</v>
      </c>
      <c r="T80" s="163">
        <v>10</v>
      </c>
      <c r="U80" s="79">
        <v>10</v>
      </c>
      <c r="V80" s="158">
        <v>10</v>
      </c>
      <c r="W80" s="158">
        <v>160</v>
      </c>
      <c r="X80" s="153">
        <v>1800</v>
      </c>
      <c r="Y80" s="163">
        <v>10</v>
      </c>
      <c r="Z80" s="79">
        <v>10</v>
      </c>
      <c r="AA80" s="158">
        <v>10</v>
      </c>
      <c r="AB80" s="158">
        <v>10</v>
      </c>
      <c r="AC80" s="153">
        <v>10</v>
      </c>
      <c r="AD80" s="163">
        <v>10</v>
      </c>
      <c r="AE80" s="79">
        <v>10</v>
      </c>
      <c r="AF80" s="158">
        <v>10</v>
      </c>
      <c r="AG80" s="158">
        <v>10</v>
      </c>
      <c r="AH80" s="153">
        <v>10</v>
      </c>
      <c r="AM80" s="2"/>
      <c r="AN80" s="2"/>
      <c r="AO80" s="131"/>
      <c r="AP80" s="2"/>
      <c r="AQ80" s="2"/>
      <c r="AR80" s="2"/>
      <c r="AS80" s="131"/>
      <c r="AT80" s="2"/>
      <c r="AU80" s="2"/>
      <c r="AV80" s="2"/>
      <c r="AW80" s="131"/>
      <c r="AX80" s="2"/>
      <c r="AY80" s="2"/>
      <c r="AZ80" s="2"/>
      <c r="BA80" s="131"/>
      <c r="BB80" s="2"/>
      <c r="BC80" s="2"/>
      <c r="BD80" s="2"/>
      <c r="BE80" s="131"/>
      <c r="BF80" s="2"/>
      <c r="BG80" s="2"/>
      <c r="BH80" s="2"/>
      <c r="BI80" s="131"/>
      <c r="BJ80" s="2"/>
      <c r="BK80" s="2"/>
      <c r="BL80" s="2"/>
      <c r="BM80" s="131"/>
      <c r="BN80" s="2"/>
      <c r="BO80" s="2"/>
      <c r="BP80" s="2"/>
      <c r="BQ80" s="131"/>
      <c r="BR80" s="2"/>
      <c r="BS80" s="2"/>
      <c r="BT80" s="2"/>
      <c r="BU80" s="131"/>
      <c r="BV80" s="2"/>
      <c r="BW80" s="2"/>
      <c r="BX80" s="2"/>
      <c r="BY80" s="131"/>
      <c r="BZ80" s="2"/>
      <c r="CA80" s="2"/>
      <c r="CB80" s="2"/>
      <c r="CC80" s="131"/>
      <c r="CD80" s="2"/>
      <c r="CE80" s="2"/>
      <c r="CF80" s="2"/>
      <c r="CG80" s="131"/>
      <c r="CH80" s="2"/>
      <c r="CI80" s="2"/>
      <c r="CJ80" s="2"/>
      <c r="CK80" s="131"/>
      <c r="CL80" s="2"/>
      <c r="CM80" s="2"/>
      <c r="CN80" s="2"/>
      <c r="CO80" s="131"/>
      <c r="CP80" s="2"/>
      <c r="CQ80" s="2"/>
      <c r="CR80" s="2"/>
      <c r="CS80" s="131"/>
      <c r="CT80" s="2"/>
      <c r="CU80" s="2"/>
      <c r="CV80" s="2"/>
      <c r="CW80" s="131"/>
      <c r="CX80" s="2"/>
      <c r="CY80" s="2"/>
      <c r="CZ80" s="2"/>
      <c r="DA80" s="131"/>
      <c r="DB80" s="2"/>
      <c r="DC80" s="2"/>
      <c r="DD80" s="2"/>
      <c r="DE80" s="131"/>
      <c r="DF80" s="2"/>
      <c r="DG80" s="2"/>
      <c r="DH80" s="2"/>
      <c r="DI80" s="131"/>
      <c r="DJ80" s="2"/>
      <c r="DK80" s="2"/>
      <c r="DL80" s="2"/>
      <c r="DM80" s="131"/>
      <c r="DN80" s="2"/>
      <c r="DO80" s="2"/>
      <c r="DP80" s="2"/>
      <c r="DQ80" s="131"/>
      <c r="DR80" s="2"/>
      <c r="DS80" s="2"/>
      <c r="DT80" s="2"/>
      <c r="DU80" s="131"/>
      <c r="DV80" s="2"/>
    </row>
    <row r="81" spans="1:126" x14ac:dyDescent="0.35">
      <c r="A81" s="215"/>
      <c r="B81" s="151" t="s">
        <v>289</v>
      </c>
      <c r="C81" s="14" t="s">
        <v>21</v>
      </c>
      <c r="D81" s="153">
        <v>249.92449999999999</v>
      </c>
      <c r="E81" s="156">
        <v>638</v>
      </c>
      <c r="F81" s="79">
        <v>1531</v>
      </c>
      <c r="G81" s="158">
        <v>5</v>
      </c>
      <c r="H81" s="153">
        <v>5</v>
      </c>
      <c r="I81" s="153">
        <v>5</v>
      </c>
      <c r="J81" s="163">
        <v>5</v>
      </c>
      <c r="K81" s="79">
        <v>5</v>
      </c>
      <c r="L81" s="158">
        <v>10</v>
      </c>
      <c r="M81" s="153">
        <v>10</v>
      </c>
      <c r="N81" s="153">
        <v>10</v>
      </c>
      <c r="O81" s="163">
        <v>10</v>
      </c>
      <c r="P81" s="79">
        <v>10</v>
      </c>
      <c r="Q81" s="158">
        <v>10</v>
      </c>
      <c r="R81" s="153">
        <v>10</v>
      </c>
      <c r="S81" s="153">
        <v>10</v>
      </c>
      <c r="T81" s="163">
        <v>10</v>
      </c>
      <c r="U81" s="79">
        <v>10</v>
      </c>
      <c r="V81" s="158">
        <v>10</v>
      </c>
      <c r="W81" s="158">
        <v>10</v>
      </c>
      <c r="X81" s="153">
        <v>10</v>
      </c>
      <c r="Y81" s="163">
        <v>10</v>
      </c>
      <c r="Z81" s="79">
        <v>1025</v>
      </c>
      <c r="AA81" s="158">
        <v>10</v>
      </c>
      <c r="AB81" s="158">
        <v>15</v>
      </c>
      <c r="AC81" s="153">
        <v>15</v>
      </c>
      <c r="AD81" s="163">
        <v>15</v>
      </c>
      <c r="AE81" s="79">
        <v>15</v>
      </c>
      <c r="AF81" s="158">
        <v>15</v>
      </c>
      <c r="AG81" s="158">
        <v>15</v>
      </c>
      <c r="AH81" s="153">
        <v>15</v>
      </c>
      <c r="AM81" s="2"/>
      <c r="AN81" s="2"/>
      <c r="AO81" s="131"/>
      <c r="AP81" s="2"/>
      <c r="AQ81" s="2"/>
      <c r="AR81" s="2"/>
      <c r="AS81" s="131"/>
      <c r="AT81" s="2"/>
      <c r="AU81" s="2"/>
      <c r="AV81" s="2"/>
      <c r="AW81" s="131"/>
      <c r="AX81" s="2"/>
      <c r="AY81" s="2"/>
      <c r="AZ81" s="2"/>
      <c r="BA81" s="131"/>
      <c r="BB81" s="2"/>
      <c r="BC81" s="2"/>
      <c r="BD81" s="2"/>
      <c r="BE81" s="131"/>
      <c r="BF81" s="2"/>
      <c r="BG81" s="2"/>
      <c r="BH81" s="2"/>
      <c r="BI81" s="131"/>
      <c r="BJ81" s="2"/>
      <c r="BK81" s="2"/>
      <c r="BL81" s="2"/>
      <c r="BM81" s="131"/>
      <c r="BN81" s="2"/>
      <c r="BO81" s="2"/>
      <c r="BP81" s="2"/>
      <c r="BQ81" s="131"/>
      <c r="BR81" s="2"/>
      <c r="BS81" s="2"/>
      <c r="BT81" s="2"/>
      <c r="BU81" s="131"/>
      <c r="BV81" s="2"/>
      <c r="BW81" s="2"/>
      <c r="BX81" s="2"/>
      <c r="BY81" s="131"/>
      <c r="BZ81" s="2"/>
      <c r="CA81" s="2"/>
      <c r="CB81" s="2"/>
      <c r="CC81" s="131"/>
      <c r="CD81" s="2"/>
      <c r="CE81" s="2"/>
      <c r="CF81" s="2"/>
      <c r="CG81" s="131"/>
      <c r="CH81" s="2"/>
      <c r="CI81" s="2"/>
      <c r="CJ81" s="2"/>
      <c r="CK81" s="131"/>
      <c r="CL81" s="2"/>
      <c r="CM81" s="2"/>
      <c r="CN81" s="2"/>
      <c r="CO81" s="131"/>
      <c r="CP81" s="2"/>
      <c r="CQ81" s="2"/>
      <c r="CR81" s="2"/>
      <c r="CS81" s="131"/>
      <c r="CT81" s="2"/>
      <c r="CU81" s="2"/>
      <c r="CV81" s="2"/>
      <c r="CW81" s="131"/>
      <c r="CX81" s="2"/>
      <c r="CY81" s="2"/>
      <c r="CZ81" s="2"/>
      <c r="DA81" s="131"/>
      <c r="DB81" s="2"/>
      <c r="DC81" s="2"/>
      <c r="DD81" s="2"/>
      <c r="DE81" s="131"/>
      <c r="DF81" s="2"/>
      <c r="DG81" s="2"/>
      <c r="DH81" s="2"/>
      <c r="DI81" s="131"/>
      <c r="DJ81" s="2"/>
      <c r="DK81" s="2"/>
      <c r="DL81" s="2"/>
      <c r="DM81" s="131"/>
      <c r="DN81" s="2"/>
      <c r="DO81" s="2"/>
      <c r="DP81" s="2"/>
      <c r="DQ81" s="131"/>
      <c r="DR81" s="2"/>
      <c r="DS81" s="2"/>
      <c r="DT81" s="2"/>
      <c r="DU81" s="131"/>
      <c r="DV81" s="2"/>
    </row>
    <row r="82" spans="1:126" x14ac:dyDescent="0.35">
      <c r="A82" s="215"/>
      <c r="B82" s="151" t="s">
        <v>290</v>
      </c>
      <c r="C82" s="14" t="s">
        <v>21</v>
      </c>
      <c r="D82" s="153">
        <v>10.201000000000001</v>
      </c>
      <c r="E82" s="156">
        <v>0</v>
      </c>
      <c r="F82" s="79">
        <v>0</v>
      </c>
      <c r="G82" s="158">
        <v>80</v>
      </c>
      <c r="H82" s="153">
        <v>70</v>
      </c>
      <c r="I82" s="153">
        <v>0</v>
      </c>
      <c r="J82" s="163">
        <v>0</v>
      </c>
      <c r="K82" s="79">
        <v>0</v>
      </c>
      <c r="L82" s="158">
        <v>0</v>
      </c>
      <c r="M82" s="153">
        <v>0</v>
      </c>
      <c r="N82" s="153">
        <v>0</v>
      </c>
      <c r="O82" s="163">
        <v>0</v>
      </c>
      <c r="P82" s="79">
        <v>0</v>
      </c>
      <c r="Q82" s="158">
        <v>0</v>
      </c>
      <c r="R82" s="153">
        <v>90</v>
      </c>
      <c r="S82" s="153">
        <v>0</v>
      </c>
      <c r="T82" s="163">
        <v>0</v>
      </c>
      <c r="U82" s="79">
        <v>0</v>
      </c>
      <c r="V82" s="158">
        <v>0</v>
      </c>
      <c r="W82" s="158">
        <v>0</v>
      </c>
      <c r="X82" s="153">
        <v>0</v>
      </c>
      <c r="Y82" s="163">
        <v>0</v>
      </c>
      <c r="Z82" s="79">
        <v>0</v>
      </c>
      <c r="AA82" s="158">
        <v>0</v>
      </c>
      <c r="AB82" s="158">
        <v>0</v>
      </c>
      <c r="AC82" s="153">
        <v>0</v>
      </c>
      <c r="AD82" s="163">
        <v>0</v>
      </c>
      <c r="AE82" s="79">
        <v>0</v>
      </c>
      <c r="AF82" s="158">
        <v>0</v>
      </c>
      <c r="AG82" s="158">
        <v>0</v>
      </c>
      <c r="AH82" s="153">
        <v>0</v>
      </c>
      <c r="AM82" s="2"/>
      <c r="AN82" s="2"/>
      <c r="AO82" s="131"/>
      <c r="AP82" s="2"/>
      <c r="AQ82" s="2"/>
      <c r="AR82" s="2"/>
      <c r="AS82" s="131"/>
      <c r="AT82" s="2"/>
      <c r="AU82" s="2"/>
      <c r="AV82" s="2"/>
      <c r="AW82" s="131"/>
      <c r="AX82" s="2"/>
      <c r="AY82" s="2"/>
      <c r="AZ82" s="2"/>
      <c r="BA82" s="131"/>
      <c r="BB82" s="2"/>
      <c r="BC82" s="2"/>
      <c r="BD82" s="2"/>
      <c r="BE82" s="131"/>
      <c r="BF82" s="2"/>
      <c r="BG82" s="2"/>
      <c r="BH82" s="2"/>
      <c r="BI82" s="131"/>
      <c r="BJ82" s="2"/>
      <c r="BK82" s="2"/>
      <c r="BL82" s="2"/>
      <c r="BM82" s="131"/>
      <c r="BN82" s="2"/>
      <c r="BO82" s="2"/>
      <c r="BP82" s="2"/>
      <c r="BQ82" s="131"/>
      <c r="BR82" s="2"/>
      <c r="BS82" s="2"/>
      <c r="BT82" s="2"/>
      <c r="BU82" s="131"/>
      <c r="BV82" s="2"/>
      <c r="BW82" s="2"/>
      <c r="BX82" s="2"/>
      <c r="BY82" s="131"/>
      <c r="BZ82" s="2"/>
      <c r="CA82" s="2"/>
      <c r="CB82" s="2"/>
      <c r="CC82" s="131"/>
      <c r="CD82" s="2"/>
      <c r="CE82" s="2"/>
      <c r="CF82" s="2"/>
      <c r="CG82" s="131"/>
      <c r="CH82" s="2"/>
      <c r="CI82" s="2"/>
      <c r="CJ82" s="2"/>
      <c r="CK82" s="131"/>
      <c r="CL82" s="2"/>
      <c r="CM82" s="2"/>
      <c r="CN82" s="2"/>
      <c r="CO82" s="131"/>
      <c r="CP82" s="2"/>
      <c r="CQ82" s="2"/>
      <c r="CR82" s="2"/>
      <c r="CS82" s="131"/>
      <c r="CT82" s="2"/>
      <c r="CU82" s="2"/>
      <c r="CV82" s="2"/>
      <c r="CW82" s="131"/>
      <c r="CX82" s="2"/>
      <c r="CY82" s="2"/>
      <c r="CZ82" s="2"/>
      <c r="DA82" s="131"/>
      <c r="DB82" s="2"/>
      <c r="DC82" s="2"/>
      <c r="DD82" s="2"/>
      <c r="DE82" s="131"/>
      <c r="DF82" s="2"/>
      <c r="DG82" s="2"/>
      <c r="DH82" s="2"/>
      <c r="DI82" s="131"/>
      <c r="DJ82" s="2"/>
      <c r="DK82" s="2"/>
      <c r="DL82" s="2"/>
      <c r="DM82" s="131"/>
      <c r="DN82" s="2"/>
      <c r="DO82" s="2"/>
      <c r="DP82" s="2"/>
      <c r="DQ82" s="131"/>
      <c r="DR82" s="2"/>
      <c r="DS82" s="2"/>
      <c r="DT82" s="2"/>
      <c r="DU82" s="131"/>
      <c r="DV82" s="2"/>
    </row>
    <row r="83" spans="1:126" x14ac:dyDescent="0.35">
      <c r="A83" s="215"/>
      <c r="B83" s="151" t="s">
        <v>291</v>
      </c>
      <c r="C83" s="14" t="s">
        <v>21</v>
      </c>
      <c r="D83" s="153">
        <v>10.201000000000001</v>
      </c>
      <c r="E83" s="156">
        <v>0</v>
      </c>
      <c r="F83" s="79">
        <v>0</v>
      </c>
      <c r="G83" s="158">
        <v>0</v>
      </c>
      <c r="H83" s="153">
        <v>0</v>
      </c>
      <c r="I83" s="153">
        <v>0</v>
      </c>
      <c r="J83" s="163">
        <v>0</v>
      </c>
      <c r="K83" s="79">
        <v>0</v>
      </c>
      <c r="L83" s="158">
        <v>0</v>
      </c>
      <c r="M83" s="153">
        <v>0</v>
      </c>
      <c r="N83" s="153">
        <v>0</v>
      </c>
      <c r="O83" s="163">
        <v>0</v>
      </c>
      <c r="P83" s="79">
        <v>0</v>
      </c>
      <c r="Q83" s="158">
        <v>0</v>
      </c>
      <c r="R83" s="153">
        <v>0</v>
      </c>
      <c r="S83" s="153">
        <v>0</v>
      </c>
      <c r="T83" s="163">
        <v>0</v>
      </c>
      <c r="U83" s="79">
        <v>0</v>
      </c>
      <c r="V83" s="158">
        <v>0</v>
      </c>
      <c r="W83" s="158">
        <v>0</v>
      </c>
      <c r="X83" s="153">
        <v>0</v>
      </c>
      <c r="Y83" s="163">
        <v>0</v>
      </c>
      <c r="Z83" s="79">
        <v>0</v>
      </c>
      <c r="AA83" s="158">
        <v>0</v>
      </c>
      <c r="AB83" s="158">
        <v>0</v>
      </c>
      <c r="AC83" s="153">
        <v>0</v>
      </c>
      <c r="AD83" s="163">
        <v>0</v>
      </c>
      <c r="AE83" s="79">
        <v>0</v>
      </c>
      <c r="AF83" s="158">
        <v>0</v>
      </c>
      <c r="AG83" s="158">
        <v>0</v>
      </c>
      <c r="AH83" s="153">
        <v>0</v>
      </c>
      <c r="AM83" s="2"/>
      <c r="AN83" s="2"/>
      <c r="AO83" s="131"/>
      <c r="AP83" s="2"/>
      <c r="AQ83" s="2"/>
      <c r="AR83" s="2"/>
      <c r="AS83" s="131"/>
      <c r="AT83" s="2"/>
      <c r="AU83" s="2"/>
      <c r="AV83" s="2"/>
      <c r="AW83" s="131"/>
      <c r="AX83" s="2"/>
      <c r="AY83" s="2"/>
      <c r="AZ83" s="2"/>
      <c r="BA83" s="131"/>
      <c r="BB83" s="2"/>
      <c r="BC83" s="2"/>
      <c r="BD83" s="2"/>
      <c r="BE83" s="131"/>
      <c r="BF83" s="2"/>
      <c r="BG83" s="2"/>
      <c r="BH83" s="2"/>
      <c r="BI83" s="131"/>
      <c r="BJ83" s="2"/>
      <c r="BK83" s="2"/>
      <c r="BL83" s="2"/>
      <c r="BM83" s="131"/>
      <c r="BN83" s="2"/>
      <c r="BO83" s="2"/>
      <c r="BP83" s="2"/>
      <c r="BQ83" s="131"/>
      <c r="BR83" s="2"/>
      <c r="BS83" s="2"/>
      <c r="BT83" s="2"/>
      <c r="BU83" s="131"/>
      <c r="BV83" s="2"/>
      <c r="BW83" s="2"/>
      <c r="BX83" s="2"/>
      <c r="BY83" s="131"/>
      <c r="BZ83" s="2"/>
      <c r="CA83" s="2"/>
      <c r="CB83" s="2"/>
      <c r="CC83" s="131"/>
      <c r="CD83" s="2"/>
      <c r="CE83" s="2"/>
      <c r="CF83" s="2"/>
      <c r="CG83" s="131"/>
      <c r="CH83" s="2"/>
      <c r="CI83" s="2"/>
      <c r="CJ83" s="2"/>
      <c r="CK83" s="131"/>
      <c r="CL83" s="2"/>
      <c r="CM83" s="2"/>
      <c r="CN83" s="2"/>
      <c r="CO83" s="131"/>
      <c r="CP83" s="2"/>
      <c r="CQ83" s="2"/>
      <c r="CR83" s="2"/>
      <c r="CS83" s="131"/>
      <c r="CT83" s="2"/>
      <c r="CU83" s="2"/>
      <c r="CV83" s="2"/>
      <c r="CW83" s="131"/>
      <c r="CX83" s="2"/>
      <c r="CY83" s="2"/>
      <c r="CZ83" s="2"/>
      <c r="DA83" s="131"/>
      <c r="DB83" s="2"/>
      <c r="DC83" s="2"/>
      <c r="DD83" s="2"/>
      <c r="DE83" s="131"/>
      <c r="DF83" s="2"/>
      <c r="DG83" s="2"/>
      <c r="DH83" s="2"/>
      <c r="DI83" s="131"/>
      <c r="DJ83" s="2"/>
      <c r="DK83" s="2"/>
      <c r="DL83" s="2"/>
      <c r="DM83" s="131"/>
      <c r="DN83" s="2"/>
      <c r="DO83" s="2"/>
      <c r="DP83" s="2"/>
      <c r="DQ83" s="131"/>
      <c r="DR83" s="2"/>
      <c r="DS83" s="2"/>
      <c r="DT83" s="2"/>
      <c r="DU83" s="131"/>
      <c r="DV83" s="2"/>
    </row>
    <row r="84" spans="1:126" x14ac:dyDescent="0.35">
      <c r="A84" s="215"/>
      <c r="B84" s="151" t="s">
        <v>297</v>
      </c>
      <c r="C84" s="14" t="s">
        <v>21</v>
      </c>
      <c r="D84" s="153">
        <v>0</v>
      </c>
      <c r="E84" s="156"/>
      <c r="F84" s="79"/>
      <c r="G84" s="158"/>
      <c r="H84" s="153"/>
      <c r="I84" s="153">
        <v>0</v>
      </c>
      <c r="J84" s="163"/>
      <c r="K84" s="79"/>
      <c r="L84" s="158"/>
      <c r="M84" s="153"/>
      <c r="N84" s="153">
        <v>0</v>
      </c>
      <c r="O84" s="163"/>
      <c r="P84" s="79"/>
      <c r="Q84" s="158"/>
      <c r="R84" s="153"/>
      <c r="S84" s="153">
        <v>0</v>
      </c>
      <c r="T84" s="163"/>
      <c r="U84" s="79"/>
      <c r="V84" s="158"/>
      <c r="W84" s="158"/>
      <c r="X84" s="153">
        <v>0</v>
      </c>
      <c r="Y84" s="163"/>
      <c r="Z84" s="79"/>
      <c r="AA84" s="158"/>
      <c r="AB84" s="158"/>
      <c r="AC84" s="153">
        <v>0</v>
      </c>
      <c r="AD84" s="163"/>
      <c r="AE84" s="79"/>
      <c r="AF84" s="158"/>
      <c r="AG84" s="158"/>
      <c r="AH84" s="153">
        <v>0</v>
      </c>
      <c r="AM84" s="2"/>
      <c r="AN84" s="2"/>
      <c r="AO84" s="131"/>
      <c r="AP84" s="2"/>
      <c r="AQ84" s="2"/>
      <c r="AR84" s="2"/>
      <c r="AS84" s="131"/>
      <c r="AT84" s="2"/>
      <c r="AU84" s="2"/>
      <c r="AV84" s="2"/>
      <c r="AW84" s="131"/>
      <c r="AX84" s="2"/>
      <c r="AY84" s="2"/>
      <c r="AZ84" s="2"/>
      <c r="BA84" s="131"/>
      <c r="BB84" s="2"/>
      <c r="BC84" s="2"/>
      <c r="BD84" s="2"/>
      <c r="BE84" s="131"/>
      <c r="BF84" s="2"/>
      <c r="BG84" s="2"/>
      <c r="BH84" s="2"/>
      <c r="BI84" s="131"/>
      <c r="BJ84" s="2"/>
      <c r="BK84" s="2"/>
      <c r="BL84" s="2"/>
      <c r="BM84" s="131"/>
      <c r="BN84" s="2"/>
      <c r="BO84" s="2"/>
      <c r="BP84" s="2"/>
      <c r="BQ84" s="131"/>
      <c r="BR84" s="2"/>
      <c r="BS84" s="2"/>
      <c r="BT84" s="2"/>
      <c r="BU84" s="131"/>
      <c r="BV84" s="2"/>
      <c r="BW84" s="2"/>
      <c r="BX84" s="2"/>
      <c r="BY84" s="131"/>
      <c r="BZ84" s="2"/>
      <c r="CA84" s="2"/>
      <c r="CB84" s="2"/>
      <c r="CC84" s="131"/>
      <c r="CD84" s="2"/>
      <c r="CE84" s="2"/>
      <c r="CF84" s="2"/>
      <c r="CG84" s="131"/>
      <c r="CH84" s="2"/>
      <c r="CI84" s="2"/>
      <c r="CJ84" s="2"/>
      <c r="CK84" s="131"/>
      <c r="CL84" s="2"/>
      <c r="CM84" s="2"/>
      <c r="CN84" s="2"/>
      <c r="CO84" s="131"/>
      <c r="CP84" s="2"/>
      <c r="CQ84" s="2"/>
      <c r="CR84" s="2"/>
      <c r="CS84" s="131"/>
      <c r="CT84" s="2"/>
      <c r="CU84" s="2"/>
      <c r="CV84" s="2"/>
      <c r="CW84" s="131"/>
      <c r="CX84" s="2"/>
      <c r="CY84" s="2"/>
      <c r="CZ84" s="2"/>
      <c r="DA84" s="131"/>
      <c r="DB84" s="2"/>
      <c r="DC84" s="2"/>
      <c r="DD84" s="2"/>
      <c r="DE84" s="131"/>
      <c r="DF84" s="2"/>
      <c r="DG84" s="2"/>
      <c r="DH84" s="2"/>
      <c r="DI84" s="131"/>
      <c r="DJ84" s="2"/>
      <c r="DK84" s="2"/>
      <c r="DL84" s="2"/>
      <c r="DM84" s="131"/>
      <c r="DN84" s="2"/>
      <c r="DO84" s="2"/>
      <c r="DP84" s="2"/>
      <c r="DQ84" s="131"/>
      <c r="DR84" s="2"/>
      <c r="DS84" s="2"/>
      <c r="DT84" s="2"/>
      <c r="DU84" s="131"/>
      <c r="DV84" s="2"/>
    </row>
    <row r="85" spans="1:126" x14ac:dyDescent="0.35">
      <c r="A85" s="215"/>
      <c r="B85" s="151" t="s">
        <v>292</v>
      </c>
      <c r="C85" s="14" t="s">
        <v>21</v>
      </c>
      <c r="D85" s="153">
        <v>628.38160000000005</v>
      </c>
      <c r="E85" s="156">
        <v>478</v>
      </c>
      <c r="F85" s="79">
        <v>786</v>
      </c>
      <c r="G85" s="158">
        <v>1141</v>
      </c>
      <c r="H85" s="153">
        <v>781</v>
      </c>
      <c r="I85" s="153">
        <v>347</v>
      </c>
      <c r="J85" s="163">
        <v>71</v>
      </c>
      <c r="K85" s="79">
        <v>71</v>
      </c>
      <c r="L85" s="158">
        <v>100</v>
      </c>
      <c r="M85" s="153">
        <v>100</v>
      </c>
      <c r="N85" s="153">
        <v>100</v>
      </c>
      <c r="O85" s="163">
        <v>100</v>
      </c>
      <c r="P85" s="79">
        <v>100</v>
      </c>
      <c r="Q85" s="158">
        <v>100</v>
      </c>
      <c r="R85" s="153">
        <v>100</v>
      </c>
      <c r="S85" s="153">
        <v>100</v>
      </c>
      <c r="T85" s="163">
        <v>100</v>
      </c>
      <c r="U85" s="79">
        <v>100</v>
      </c>
      <c r="V85" s="158">
        <v>100</v>
      </c>
      <c r="W85" s="158">
        <v>100</v>
      </c>
      <c r="X85" s="153">
        <v>100</v>
      </c>
      <c r="Y85" s="163">
        <v>100</v>
      </c>
      <c r="Z85" s="79">
        <v>100</v>
      </c>
      <c r="AA85" s="158">
        <v>100</v>
      </c>
      <c r="AB85" s="158">
        <v>100</v>
      </c>
      <c r="AC85" s="153">
        <v>100</v>
      </c>
      <c r="AD85" s="163">
        <v>100</v>
      </c>
      <c r="AE85" s="79">
        <v>100</v>
      </c>
      <c r="AF85" s="158">
        <v>100</v>
      </c>
      <c r="AG85" s="158">
        <v>100</v>
      </c>
      <c r="AH85" s="153">
        <v>100</v>
      </c>
      <c r="AM85" s="2"/>
      <c r="AN85" s="2"/>
      <c r="AO85" s="131"/>
      <c r="AP85" s="2"/>
      <c r="AQ85" s="2"/>
      <c r="AR85" s="2"/>
      <c r="AS85" s="131"/>
      <c r="AT85" s="2"/>
      <c r="AU85" s="2"/>
      <c r="AV85" s="2"/>
      <c r="AW85" s="131"/>
      <c r="AX85" s="2"/>
      <c r="AY85" s="2"/>
      <c r="AZ85" s="2"/>
      <c r="BA85" s="131"/>
      <c r="BB85" s="2"/>
      <c r="BC85" s="2"/>
      <c r="BD85" s="2"/>
      <c r="BE85" s="131"/>
      <c r="BF85" s="2"/>
      <c r="BG85" s="2"/>
      <c r="BH85" s="2"/>
      <c r="BI85" s="131"/>
      <c r="BJ85" s="2"/>
      <c r="BK85" s="2"/>
      <c r="BL85" s="2"/>
      <c r="BM85" s="131"/>
      <c r="BN85" s="2"/>
      <c r="BO85" s="2"/>
      <c r="BP85" s="2"/>
      <c r="BQ85" s="131"/>
      <c r="BR85" s="2"/>
      <c r="BS85" s="2"/>
      <c r="BT85" s="2"/>
      <c r="BU85" s="131"/>
      <c r="BV85" s="2"/>
      <c r="BW85" s="2"/>
      <c r="BX85" s="2"/>
      <c r="BY85" s="131"/>
      <c r="BZ85" s="2"/>
      <c r="CA85" s="2"/>
      <c r="CB85" s="2"/>
      <c r="CC85" s="131"/>
      <c r="CD85" s="2"/>
      <c r="CE85" s="2"/>
      <c r="CF85" s="2"/>
      <c r="CG85" s="131"/>
      <c r="CH85" s="2"/>
      <c r="CI85" s="2"/>
      <c r="CJ85" s="2"/>
      <c r="CK85" s="131"/>
      <c r="CL85" s="2"/>
      <c r="CM85" s="2"/>
      <c r="CN85" s="2"/>
      <c r="CO85" s="131"/>
      <c r="CP85" s="2"/>
      <c r="CQ85" s="2"/>
      <c r="CR85" s="2"/>
      <c r="CS85" s="131"/>
      <c r="CT85" s="2"/>
      <c r="CU85" s="2"/>
      <c r="CV85" s="2"/>
      <c r="CW85" s="131"/>
      <c r="CX85" s="2"/>
      <c r="CY85" s="2"/>
      <c r="CZ85" s="2"/>
      <c r="DA85" s="131"/>
      <c r="DB85" s="2"/>
      <c r="DC85" s="2"/>
      <c r="DD85" s="2"/>
      <c r="DE85" s="131"/>
      <c r="DF85" s="2"/>
      <c r="DG85" s="2"/>
      <c r="DH85" s="2"/>
      <c r="DI85" s="131"/>
      <c r="DJ85" s="2"/>
      <c r="DK85" s="2"/>
      <c r="DL85" s="2"/>
      <c r="DM85" s="131"/>
      <c r="DN85" s="2"/>
      <c r="DO85" s="2"/>
      <c r="DP85" s="2"/>
      <c r="DQ85" s="131"/>
      <c r="DR85" s="2"/>
      <c r="DS85" s="2"/>
      <c r="DT85" s="2"/>
      <c r="DU85" s="131"/>
      <c r="DV85" s="2"/>
    </row>
    <row r="86" spans="1:126" x14ac:dyDescent="0.35">
      <c r="A86" s="215"/>
      <c r="B86" s="151" t="s">
        <v>301</v>
      </c>
      <c r="C86" s="14" t="s">
        <v>21</v>
      </c>
      <c r="D86" s="153">
        <v>40.804000000000002</v>
      </c>
      <c r="E86" s="156">
        <v>5</v>
      </c>
      <c r="F86" s="79">
        <v>200</v>
      </c>
      <c r="G86" s="158">
        <v>5</v>
      </c>
      <c r="H86" s="153">
        <v>5</v>
      </c>
      <c r="I86" s="153">
        <v>5</v>
      </c>
      <c r="J86" s="163">
        <v>305</v>
      </c>
      <c r="K86" s="79">
        <v>5</v>
      </c>
      <c r="L86" s="158">
        <v>5</v>
      </c>
      <c r="M86" s="153">
        <v>5</v>
      </c>
      <c r="N86" s="153">
        <v>5</v>
      </c>
      <c r="O86" s="163">
        <v>5</v>
      </c>
      <c r="P86" s="79">
        <v>10</v>
      </c>
      <c r="Q86" s="158">
        <v>10</v>
      </c>
      <c r="R86" s="153">
        <v>10</v>
      </c>
      <c r="S86" s="153">
        <v>10</v>
      </c>
      <c r="T86" s="163">
        <v>10</v>
      </c>
      <c r="U86" s="79">
        <v>10</v>
      </c>
      <c r="V86" s="158">
        <v>10</v>
      </c>
      <c r="W86" s="158">
        <v>10</v>
      </c>
      <c r="X86" s="153">
        <v>220</v>
      </c>
      <c r="Y86" s="163">
        <v>10</v>
      </c>
      <c r="Z86" s="79">
        <v>200</v>
      </c>
      <c r="AA86" s="158">
        <v>10</v>
      </c>
      <c r="AB86" s="158">
        <v>10</v>
      </c>
      <c r="AC86" s="153">
        <v>10</v>
      </c>
      <c r="AD86" s="163">
        <v>310</v>
      </c>
      <c r="AE86" s="79">
        <v>10</v>
      </c>
      <c r="AF86" s="158">
        <v>10</v>
      </c>
      <c r="AG86" s="158">
        <v>10</v>
      </c>
      <c r="AH86" s="153">
        <v>10</v>
      </c>
      <c r="AM86" s="2"/>
      <c r="AN86" s="2"/>
      <c r="AO86" s="131"/>
      <c r="AP86" s="2"/>
      <c r="AQ86" s="2"/>
      <c r="AR86" s="2"/>
      <c r="AS86" s="131"/>
      <c r="AT86" s="2"/>
      <c r="AU86" s="2"/>
      <c r="AV86" s="2"/>
      <c r="AW86" s="131"/>
      <c r="AX86" s="2"/>
      <c r="AY86" s="2"/>
      <c r="AZ86" s="2"/>
      <c r="BA86" s="131"/>
      <c r="BB86" s="2"/>
      <c r="BC86" s="2"/>
      <c r="BD86" s="2"/>
      <c r="BE86" s="131"/>
      <c r="BF86" s="2"/>
      <c r="BG86" s="2"/>
      <c r="BH86" s="2"/>
      <c r="BI86" s="131"/>
      <c r="BJ86" s="2"/>
      <c r="BK86" s="2"/>
      <c r="BL86" s="2"/>
      <c r="BM86" s="131"/>
      <c r="BN86" s="2"/>
      <c r="BO86" s="2"/>
      <c r="BP86" s="2"/>
      <c r="BQ86" s="131"/>
      <c r="BR86" s="2"/>
      <c r="BS86" s="2"/>
      <c r="BT86" s="2"/>
      <c r="BU86" s="131"/>
      <c r="BV86" s="2"/>
      <c r="BW86" s="2"/>
      <c r="BX86" s="2"/>
      <c r="BY86" s="131"/>
      <c r="BZ86" s="2"/>
      <c r="CA86" s="2"/>
      <c r="CB86" s="2"/>
      <c r="CC86" s="131"/>
      <c r="CD86" s="2"/>
      <c r="CE86" s="2"/>
      <c r="CF86" s="2"/>
      <c r="CG86" s="131"/>
      <c r="CH86" s="2"/>
      <c r="CI86" s="2"/>
      <c r="CJ86" s="2"/>
      <c r="CK86" s="131"/>
      <c r="CL86" s="2"/>
      <c r="CM86" s="2"/>
      <c r="CN86" s="2"/>
      <c r="CO86" s="131"/>
      <c r="CP86" s="2"/>
      <c r="CQ86" s="2"/>
      <c r="CR86" s="2"/>
      <c r="CS86" s="131"/>
      <c r="CT86" s="2"/>
      <c r="CU86" s="2"/>
      <c r="CV86" s="2"/>
      <c r="CW86" s="131"/>
      <c r="CX86" s="2"/>
      <c r="CY86" s="2"/>
      <c r="CZ86" s="2"/>
      <c r="DA86" s="131"/>
      <c r="DB86" s="2"/>
      <c r="DC86" s="2"/>
      <c r="DD86" s="2"/>
      <c r="DE86" s="131"/>
      <c r="DF86" s="2"/>
      <c r="DG86" s="2"/>
      <c r="DH86" s="2"/>
      <c r="DI86" s="131"/>
      <c r="DJ86" s="2"/>
      <c r="DK86" s="2"/>
      <c r="DL86" s="2"/>
      <c r="DM86" s="131"/>
      <c r="DN86" s="2"/>
      <c r="DO86" s="2"/>
      <c r="DP86" s="2"/>
      <c r="DQ86" s="131"/>
      <c r="DR86" s="2"/>
      <c r="DS86" s="2"/>
      <c r="DT86" s="2"/>
      <c r="DU86" s="131"/>
      <c r="DV86" s="2"/>
    </row>
    <row r="87" spans="1:126" x14ac:dyDescent="0.35">
      <c r="A87" s="215"/>
      <c r="B87" s="151" t="s">
        <v>302</v>
      </c>
      <c r="C87" s="14" t="s">
        <v>21</v>
      </c>
      <c r="D87" s="153">
        <v>20.402000000000001</v>
      </c>
      <c r="E87" s="156">
        <v>70.430000000000007</v>
      </c>
      <c r="F87" s="79">
        <v>92.43</v>
      </c>
      <c r="G87" s="158">
        <v>208.03200000000001</v>
      </c>
      <c r="H87" s="153">
        <v>94.981999999999999</v>
      </c>
      <c r="I87" s="153">
        <v>96.2</v>
      </c>
      <c r="J87" s="163">
        <v>73.847999999999999</v>
      </c>
      <c r="K87" s="79">
        <v>33.118587265917583</v>
      </c>
      <c r="L87" s="158">
        <v>33.118587265917583</v>
      </c>
      <c r="M87" s="153">
        <v>33.118587265917583</v>
      </c>
      <c r="N87" s="153">
        <v>33.118587265917583</v>
      </c>
      <c r="O87" s="163">
        <v>33.118587265917583</v>
      </c>
      <c r="P87" s="79">
        <v>33.118587265917583</v>
      </c>
      <c r="Q87" s="158">
        <v>33.118587265917583</v>
      </c>
      <c r="R87" s="153">
        <v>33.118587265917583</v>
      </c>
      <c r="S87" s="153">
        <v>33.118587265917583</v>
      </c>
      <c r="T87" s="163">
        <v>33.118587265917583</v>
      </c>
      <c r="U87" s="79">
        <v>33.118587265917583</v>
      </c>
      <c r="V87" s="158">
        <v>33.118587265917583</v>
      </c>
      <c r="W87" s="158">
        <v>33.118587265917583</v>
      </c>
      <c r="X87" s="153">
        <v>33.118587265917583</v>
      </c>
      <c r="Y87" s="163">
        <v>33.118587265917583</v>
      </c>
      <c r="Z87" s="79">
        <v>33.118587265917583</v>
      </c>
      <c r="AA87" s="158">
        <v>33.118587265917583</v>
      </c>
      <c r="AB87" s="158">
        <v>33.118587265917583</v>
      </c>
      <c r="AC87" s="153">
        <v>33.118587265917583</v>
      </c>
      <c r="AD87" s="163">
        <v>33.118587265917583</v>
      </c>
      <c r="AE87" s="79">
        <v>33.118587265917583</v>
      </c>
      <c r="AF87" s="158">
        <v>33.118587265917583</v>
      </c>
      <c r="AG87" s="158">
        <v>33.118587265917583</v>
      </c>
      <c r="AH87" s="153">
        <v>33.118587265917583</v>
      </c>
      <c r="AM87" s="2"/>
      <c r="AN87" s="2"/>
      <c r="AO87" s="131"/>
      <c r="AP87" s="2"/>
      <c r="AQ87" s="2"/>
      <c r="AR87" s="2"/>
      <c r="AS87" s="131"/>
      <c r="AT87" s="2"/>
      <c r="AU87" s="2"/>
      <c r="AV87" s="2"/>
      <c r="AW87" s="131"/>
      <c r="AX87" s="2"/>
      <c r="AY87" s="2"/>
      <c r="AZ87" s="2"/>
      <c r="BA87" s="131"/>
      <c r="BB87" s="2"/>
      <c r="BC87" s="2"/>
      <c r="BD87" s="2"/>
      <c r="BE87" s="131"/>
      <c r="BF87" s="2"/>
      <c r="BG87" s="2"/>
      <c r="BH87" s="2"/>
      <c r="BI87" s="131"/>
      <c r="BJ87" s="2"/>
      <c r="BK87" s="2"/>
      <c r="BL87" s="2"/>
      <c r="BM87" s="131"/>
      <c r="BN87" s="2"/>
      <c r="BO87" s="2"/>
      <c r="BP87" s="2"/>
      <c r="BQ87" s="131"/>
      <c r="BR87" s="2"/>
      <c r="BS87" s="2"/>
      <c r="BT87" s="2"/>
      <c r="BU87" s="131"/>
      <c r="BV87" s="2"/>
      <c r="BW87" s="2"/>
      <c r="BX87" s="2"/>
      <c r="BY87" s="131"/>
      <c r="BZ87" s="2"/>
      <c r="CA87" s="2"/>
      <c r="CB87" s="2"/>
      <c r="CC87" s="131"/>
      <c r="CD87" s="2"/>
      <c r="CE87" s="2"/>
      <c r="CF87" s="2"/>
      <c r="CG87" s="131"/>
      <c r="CH87" s="2"/>
      <c r="CI87" s="2"/>
      <c r="CJ87" s="2"/>
      <c r="CK87" s="131"/>
      <c r="CL87" s="2"/>
      <c r="CM87" s="2"/>
      <c r="CN87" s="2"/>
      <c r="CO87" s="131"/>
      <c r="CP87" s="2"/>
      <c r="CQ87" s="2"/>
      <c r="CR87" s="2"/>
      <c r="CS87" s="131"/>
      <c r="CT87" s="2"/>
      <c r="CU87" s="2"/>
      <c r="CV87" s="2"/>
      <c r="CW87" s="131"/>
      <c r="CX87" s="2"/>
      <c r="CY87" s="2"/>
      <c r="CZ87" s="2"/>
      <c r="DA87" s="131"/>
      <c r="DB87" s="2"/>
      <c r="DC87" s="2"/>
      <c r="DD87" s="2"/>
      <c r="DE87" s="131"/>
      <c r="DF87" s="2"/>
      <c r="DG87" s="2"/>
      <c r="DH87" s="2"/>
      <c r="DI87" s="131"/>
      <c r="DJ87" s="2"/>
      <c r="DK87" s="2"/>
      <c r="DL87" s="2"/>
      <c r="DM87" s="131"/>
      <c r="DN87" s="2"/>
      <c r="DO87" s="2"/>
      <c r="DP87" s="2"/>
      <c r="DQ87" s="131"/>
      <c r="DR87" s="2"/>
      <c r="DS87" s="2"/>
      <c r="DT87" s="2"/>
      <c r="DU87" s="131"/>
      <c r="DV87" s="2"/>
    </row>
    <row r="88" spans="1:126" x14ac:dyDescent="0.35">
      <c r="A88" s="215"/>
      <c r="B88" s="151" t="s">
        <v>312</v>
      </c>
      <c r="C88" s="14" t="s">
        <v>21</v>
      </c>
      <c r="D88" s="153">
        <v>144.40478981393889</v>
      </c>
      <c r="E88" s="156">
        <v>293.88071908985091</v>
      </c>
      <c r="F88" s="79">
        <v>293.88071908985154</v>
      </c>
      <c r="G88" s="158">
        <v>293.88071908985034</v>
      </c>
      <c r="H88" s="153">
        <v>293.88071908985091</v>
      </c>
      <c r="I88" s="156">
        <v>358.43667871060097</v>
      </c>
      <c r="J88" s="163">
        <v>430.47316599076811</v>
      </c>
      <c r="K88" s="79">
        <v>430.47316599076811</v>
      </c>
      <c r="L88" s="158">
        <v>430.47316599076811</v>
      </c>
      <c r="M88" s="153">
        <v>430.47316599076754</v>
      </c>
      <c r="N88" s="156">
        <v>430.47316599076811</v>
      </c>
      <c r="O88" s="163">
        <v>252.48906851381554</v>
      </c>
      <c r="P88" s="79">
        <v>252.48906851381554</v>
      </c>
      <c r="Q88" s="158">
        <v>252.48906851381554</v>
      </c>
      <c r="R88" s="153">
        <v>252.48906851381554</v>
      </c>
      <c r="S88" s="330">
        <v>277.87961759346888</v>
      </c>
      <c r="T88" s="163">
        <v>223.51491311059127</v>
      </c>
      <c r="U88" s="79">
        <v>223.51491311059127</v>
      </c>
      <c r="V88" s="158">
        <v>223.51491311059127</v>
      </c>
      <c r="W88" s="153">
        <v>223.51491311059127</v>
      </c>
      <c r="X88" s="156">
        <v>223.51491311059007</v>
      </c>
      <c r="Y88" s="163">
        <v>186.26242759215918</v>
      </c>
      <c r="Z88" s="79">
        <v>186.26242759215918</v>
      </c>
      <c r="AA88" s="158">
        <v>186.26242759215918</v>
      </c>
      <c r="AB88" s="153">
        <v>186.26242759215918</v>
      </c>
      <c r="AC88" s="156">
        <v>186.26242759215918</v>
      </c>
      <c r="AD88" s="163">
        <v>45.530815633638674</v>
      </c>
      <c r="AE88" s="79">
        <v>45.530815633638674</v>
      </c>
      <c r="AF88" s="158">
        <v>45.530815633638674</v>
      </c>
      <c r="AG88" s="153">
        <v>45.530815633638674</v>
      </c>
      <c r="AH88" s="156">
        <v>53.809145748847634</v>
      </c>
      <c r="AM88" s="2"/>
      <c r="AN88" s="2"/>
      <c r="AO88" s="131"/>
      <c r="AP88" s="2"/>
      <c r="AQ88" s="2"/>
      <c r="AR88" s="2"/>
      <c r="AS88" s="131"/>
      <c r="AT88" s="2"/>
      <c r="AU88" s="2"/>
      <c r="AV88" s="2"/>
      <c r="AW88" s="131"/>
      <c r="AX88" s="2"/>
      <c r="AY88" s="2"/>
      <c r="AZ88" s="2"/>
      <c r="BA88" s="131"/>
      <c r="BB88" s="2"/>
      <c r="BC88" s="2"/>
      <c r="BD88" s="2"/>
      <c r="BE88" s="131"/>
      <c r="BF88" s="2"/>
      <c r="BG88" s="2"/>
      <c r="BH88" s="2"/>
      <c r="BI88" s="131"/>
      <c r="BJ88" s="2"/>
      <c r="BK88" s="2"/>
      <c r="BL88" s="2"/>
      <c r="BM88" s="131"/>
      <c r="BN88" s="2"/>
      <c r="BO88" s="2"/>
      <c r="BP88" s="2"/>
      <c r="BQ88" s="131"/>
      <c r="BR88" s="2"/>
      <c r="BS88" s="2"/>
      <c r="BT88" s="2"/>
      <c r="BU88" s="131"/>
      <c r="BV88" s="2"/>
      <c r="BW88" s="2"/>
      <c r="BX88" s="2"/>
      <c r="BY88" s="131"/>
      <c r="BZ88" s="2"/>
      <c r="CA88" s="2"/>
      <c r="CB88" s="2"/>
      <c r="CC88" s="131"/>
      <c r="CD88" s="2"/>
      <c r="CE88" s="2"/>
      <c r="CF88" s="2"/>
      <c r="CG88" s="131"/>
      <c r="CH88" s="2"/>
      <c r="CI88" s="2"/>
      <c r="CJ88" s="2"/>
      <c r="CK88" s="131"/>
      <c r="CL88" s="2"/>
      <c r="CM88" s="2"/>
      <c r="CN88" s="2"/>
      <c r="CO88" s="131"/>
      <c r="CP88" s="2"/>
      <c r="CQ88" s="2"/>
      <c r="CR88" s="2"/>
      <c r="CS88" s="131"/>
      <c r="CT88" s="2"/>
      <c r="CU88" s="2"/>
      <c r="CV88" s="2"/>
      <c r="CW88" s="131"/>
      <c r="CX88" s="2"/>
      <c r="CY88" s="2"/>
      <c r="CZ88" s="2"/>
      <c r="DA88" s="131"/>
      <c r="DB88" s="2"/>
      <c r="DC88" s="2"/>
      <c r="DD88" s="2"/>
      <c r="DE88" s="131"/>
      <c r="DF88" s="2"/>
      <c r="DG88" s="2"/>
      <c r="DH88" s="2"/>
      <c r="DI88" s="131"/>
      <c r="DJ88" s="2"/>
      <c r="DK88" s="2"/>
      <c r="DL88" s="2"/>
      <c r="DM88" s="131"/>
      <c r="DN88" s="2"/>
      <c r="DO88" s="2"/>
      <c r="DP88" s="2"/>
      <c r="DQ88" s="131"/>
      <c r="DR88" s="2"/>
      <c r="DS88" s="2"/>
      <c r="DT88" s="2"/>
      <c r="DU88" s="131"/>
      <c r="DV88" s="2"/>
    </row>
    <row r="89" spans="1:126" x14ac:dyDescent="0.35">
      <c r="A89" s="215"/>
      <c r="B89" s="151" t="s">
        <v>293</v>
      </c>
      <c r="C89" s="14" t="s">
        <v>21</v>
      </c>
      <c r="D89" s="153">
        <v>469</v>
      </c>
      <c r="E89" s="156">
        <v>601</v>
      </c>
      <c r="F89" s="79">
        <v>325</v>
      </c>
      <c r="G89" s="158">
        <v>325</v>
      </c>
      <c r="H89" s="153">
        <v>325</v>
      </c>
      <c r="I89" s="156">
        <v>325</v>
      </c>
      <c r="J89" s="163">
        <v>325</v>
      </c>
      <c r="K89" s="79">
        <v>325</v>
      </c>
      <c r="L89" s="158">
        <v>325</v>
      </c>
      <c r="M89" s="153">
        <v>325</v>
      </c>
      <c r="N89" s="156">
        <v>325</v>
      </c>
      <c r="O89" s="163">
        <v>325</v>
      </c>
      <c r="P89" s="79">
        <v>325</v>
      </c>
      <c r="Q89" s="158">
        <v>325</v>
      </c>
      <c r="R89" s="153">
        <v>325</v>
      </c>
      <c r="S89" s="330">
        <v>325</v>
      </c>
      <c r="T89" s="163">
        <v>325</v>
      </c>
      <c r="U89" s="79">
        <v>325</v>
      </c>
      <c r="V89" s="158">
        <v>325</v>
      </c>
      <c r="W89" s="153">
        <v>325</v>
      </c>
      <c r="X89" s="156">
        <v>325</v>
      </c>
      <c r="Y89" s="163">
        <v>325</v>
      </c>
      <c r="Z89" s="79">
        <v>325</v>
      </c>
      <c r="AA89" s="158">
        <v>325</v>
      </c>
      <c r="AB89" s="153">
        <v>325</v>
      </c>
      <c r="AC89" s="156">
        <v>325</v>
      </c>
      <c r="AD89" s="163">
        <v>325</v>
      </c>
      <c r="AE89" s="79">
        <v>325</v>
      </c>
      <c r="AF89" s="158">
        <v>325</v>
      </c>
      <c r="AG89" s="153">
        <v>325</v>
      </c>
      <c r="AH89" s="156">
        <v>325</v>
      </c>
      <c r="AM89" s="2"/>
      <c r="AN89" s="2"/>
      <c r="AO89" s="131"/>
      <c r="AP89" s="2"/>
      <c r="AQ89" s="2"/>
      <c r="AR89" s="2"/>
      <c r="AS89" s="131"/>
      <c r="AT89" s="2"/>
      <c r="AU89" s="2"/>
      <c r="AV89" s="2"/>
      <c r="AW89" s="131"/>
      <c r="AX89" s="2"/>
      <c r="AY89" s="2"/>
      <c r="AZ89" s="2"/>
      <c r="BA89" s="131"/>
      <c r="BB89" s="2"/>
      <c r="BC89" s="2"/>
      <c r="BD89" s="2"/>
      <c r="BE89" s="131"/>
      <c r="BF89" s="2"/>
      <c r="BG89" s="2"/>
      <c r="BH89" s="2"/>
      <c r="BI89" s="131"/>
      <c r="BJ89" s="2"/>
      <c r="BK89" s="2"/>
      <c r="BL89" s="2"/>
      <c r="BM89" s="131"/>
      <c r="BN89" s="2"/>
      <c r="BO89" s="2"/>
      <c r="BP89" s="2"/>
      <c r="BQ89" s="131"/>
      <c r="BR89" s="2"/>
      <c r="BS89" s="2"/>
      <c r="BT89" s="2"/>
      <c r="BU89" s="131"/>
      <c r="BV89" s="2"/>
      <c r="BW89" s="2"/>
      <c r="BX89" s="2"/>
      <c r="BY89" s="131"/>
      <c r="BZ89" s="2"/>
      <c r="CA89" s="2"/>
      <c r="CB89" s="2"/>
      <c r="CC89" s="131"/>
      <c r="CD89" s="2"/>
      <c r="CE89" s="2"/>
      <c r="CF89" s="2"/>
      <c r="CG89" s="131"/>
      <c r="CH89" s="2"/>
      <c r="CI89" s="2"/>
      <c r="CJ89" s="2"/>
      <c r="CK89" s="131"/>
      <c r="CL89" s="2"/>
      <c r="CM89" s="2"/>
      <c r="CN89" s="2"/>
      <c r="CO89" s="131"/>
      <c r="CP89" s="2"/>
      <c r="CQ89" s="2"/>
      <c r="CR89" s="2"/>
      <c r="CS89" s="131"/>
      <c r="CT89" s="2"/>
      <c r="CU89" s="2"/>
      <c r="CV89" s="2"/>
      <c r="CW89" s="131"/>
      <c r="CX89" s="2"/>
      <c r="CY89" s="2"/>
      <c r="CZ89" s="2"/>
      <c r="DA89" s="131"/>
      <c r="DB89" s="2"/>
      <c r="DC89" s="2"/>
      <c r="DD89" s="2"/>
      <c r="DE89" s="131"/>
      <c r="DF89" s="2"/>
      <c r="DG89" s="2"/>
      <c r="DH89" s="2"/>
      <c r="DI89" s="131"/>
      <c r="DJ89" s="2"/>
      <c r="DK89" s="2"/>
      <c r="DL89" s="2"/>
      <c r="DM89" s="131"/>
      <c r="DN89" s="2"/>
      <c r="DO89" s="2"/>
      <c r="DP89" s="2"/>
      <c r="DQ89" s="131"/>
      <c r="DR89" s="2"/>
      <c r="DS89" s="2"/>
      <c r="DT89" s="2"/>
      <c r="DU89" s="131"/>
      <c r="DV89" s="2"/>
    </row>
    <row r="90" spans="1:126" x14ac:dyDescent="0.35">
      <c r="A90" s="215"/>
      <c r="B90" s="208" t="s">
        <v>294</v>
      </c>
      <c r="C90" s="209" t="s">
        <v>21</v>
      </c>
      <c r="D90" s="210">
        <v>208.226</v>
      </c>
      <c r="E90" s="211">
        <v>206.446</v>
      </c>
      <c r="F90" s="212">
        <v>195</v>
      </c>
      <c r="G90" s="213">
        <v>200</v>
      </c>
      <c r="H90" s="210">
        <v>210</v>
      </c>
      <c r="I90" s="211">
        <v>210</v>
      </c>
      <c r="J90" s="214">
        <v>210</v>
      </c>
      <c r="K90" s="212">
        <v>210</v>
      </c>
      <c r="L90" s="213">
        <v>210</v>
      </c>
      <c r="M90" s="210">
        <v>210</v>
      </c>
      <c r="N90" s="211">
        <v>210</v>
      </c>
      <c r="O90" s="214">
        <v>210</v>
      </c>
      <c r="P90" s="212">
        <v>210</v>
      </c>
      <c r="Q90" s="213">
        <v>210</v>
      </c>
      <c r="R90" s="210">
        <v>210</v>
      </c>
      <c r="S90" s="331">
        <v>210</v>
      </c>
      <c r="T90" s="214">
        <v>210</v>
      </c>
      <c r="U90" s="212">
        <v>210</v>
      </c>
      <c r="V90" s="213">
        <v>210</v>
      </c>
      <c r="W90" s="210">
        <v>210</v>
      </c>
      <c r="X90" s="211">
        <v>210</v>
      </c>
      <c r="Y90" s="214">
        <v>210</v>
      </c>
      <c r="Z90" s="212">
        <v>210</v>
      </c>
      <c r="AA90" s="213">
        <v>210</v>
      </c>
      <c r="AB90" s="210">
        <v>210</v>
      </c>
      <c r="AC90" s="211">
        <v>210</v>
      </c>
      <c r="AD90" s="214">
        <v>210</v>
      </c>
      <c r="AE90" s="212">
        <v>210</v>
      </c>
      <c r="AF90" s="213">
        <v>210</v>
      </c>
      <c r="AG90" s="210">
        <v>210</v>
      </c>
      <c r="AH90" s="211">
        <v>210</v>
      </c>
      <c r="AM90" s="2"/>
      <c r="AN90" s="2"/>
      <c r="AO90" s="131"/>
      <c r="AP90" s="2"/>
      <c r="AQ90" s="2"/>
      <c r="AR90" s="2"/>
      <c r="AS90" s="131"/>
      <c r="AT90" s="2"/>
      <c r="AU90" s="2"/>
      <c r="AV90" s="2"/>
      <c r="AW90" s="131"/>
      <c r="AX90" s="2"/>
      <c r="AY90" s="2"/>
      <c r="AZ90" s="2"/>
      <c r="BA90" s="131"/>
      <c r="BB90" s="2"/>
      <c r="BC90" s="2"/>
      <c r="BD90" s="2"/>
      <c r="BE90" s="131"/>
      <c r="BF90" s="2"/>
      <c r="BG90" s="2"/>
      <c r="BH90" s="2"/>
      <c r="BI90" s="131"/>
      <c r="BJ90" s="2"/>
      <c r="BK90" s="2"/>
      <c r="BL90" s="2"/>
      <c r="BM90" s="131"/>
      <c r="BN90" s="2"/>
      <c r="BO90" s="2"/>
      <c r="BP90" s="2"/>
      <c r="BQ90" s="131"/>
      <c r="BR90" s="2"/>
      <c r="BS90" s="2"/>
      <c r="BT90" s="2"/>
      <c r="BU90" s="131"/>
      <c r="BV90" s="2"/>
      <c r="BW90" s="2"/>
      <c r="BX90" s="2"/>
      <c r="BY90" s="131"/>
      <c r="BZ90" s="2"/>
      <c r="CA90" s="2"/>
      <c r="CB90" s="2"/>
      <c r="CC90" s="131"/>
      <c r="CD90" s="2"/>
      <c r="CE90" s="2"/>
      <c r="CF90" s="2"/>
      <c r="CG90" s="131"/>
      <c r="CH90" s="2"/>
      <c r="CI90" s="2"/>
      <c r="CJ90" s="2"/>
      <c r="CK90" s="131"/>
      <c r="CL90" s="2"/>
      <c r="CM90" s="2"/>
      <c r="CN90" s="2"/>
      <c r="CO90" s="131"/>
      <c r="CP90" s="2"/>
      <c r="CQ90" s="2"/>
      <c r="CR90" s="2"/>
      <c r="CS90" s="131"/>
      <c r="CT90" s="2"/>
      <c r="CU90" s="2"/>
      <c r="CV90" s="2"/>
      <c r="CW90" s="131"/>
      <c r="CX90" s="2"/>
      <c r="CY90" s="2"/>
      <c r="CZ90" s="2"/>
      <c r="DA90" s="131"/>
      <c r="DB90" s="2"/>
      <c r="DC90" s="2"/>
      <c r="DD90" s="2"/>
      <c r="DE90" s="131"/>
      <c r="DF90" s="2"/>
      <c r="DG90" s="2"/>
      <c r="DH90" s="2"/>
      <c r="DI90" s="131"/>
      <c r="DJ90" s="2"/>
      <c r="DK90" s="2"/>
      <c r="DL90" s="2"/>
      <c r="DM90" s="131"/>
      <c r="DN90" s="2"/>
      <c r="DO90" s="2"/>
      <c r="DP90" s="2"/>
      <c r="DQ90" s="131"/>
      <c r="DR90" s="2"/>
      <c r="DS90" s="2"/>
      <c r="DT90" s="2"/>
      <c r="DU90" s="131"/>
      <c r="DV90" s="2"/>
    </row>
    <row r="91" spans="1:126" x14ac:dyDescent="0.35">
      <c r="A91" s="215"/>
      <c r="B91" s="216"/>
      <c r="C91" s="131"/>
      <c r="E91" s="131"/>
      <c r="I91" s="131"/>
      <c r="M91" s="131"/>
      <c r="N91" s="2"/>
      <c r="O91" s="2"/>
      <c r="P91" s="2"/>
      <c r="Q91" s="131"/>
      <c r="R91" s="2"/>
      <c r="S91" s="327"/>
      <c r="T91" s="2"/>
      <c r="U91" s="131"/>
      <c r="V91" s="2"/>
      <c r="W91" s="2"/>
      <c r="X91" s="2"/>
      <c r="Y91" s="131"/>
      <c r="Z91" s="2"/>
      <c r="AA91" s="2"/>
      <c r="AB91" s="2"/>
      <c r="AC91" s="131"/>
      <c r="AD91" s="2"/>
      <c r="AE91" s="2"/>
      <c r="AF91" s="2"/>
      <c r="AG91" s="131"/>
      <c r="AH91" s="2"/>
      <c r="AI91" s="2"/>
      <c r="AJ91" s="2"/>
      <c r="AK91" s="131"/>
      <c r="AL91" s="2"/>
      <c r="AM91" s="2"/>
      <c r="AN91" s="2"/>
      <c r="AO91" s="131"/>
      <c r="AP91" s="2"/>
      <c r="AQ91" s="2"/>
      <c r="AR91" s="2"/>
      <c r="AS91" s="131"/>
      <c r="AT91" s="2"/>
      <c r="AU91" s="2"/>
      <c r="AV91" s="2"/>
      <c r="AW91" s="131"/>
      <c r="AX91" s="2"/>
      <c r="AY91" s="2"/>
      <c r="AZ91" s="2"/>
      <c r="BA91" s="131"/>
      <c r="BB91" s="2"/>
      <c r="BC91" s="2"/>
      <c r="BD91" s="2"/>
      <c r="BE91" s="131"/>
      <c r="BF91" s="2"/>
      <c r="BG91" s="2"/>
      <c r="BH91" s="2"/>
      <c r="BI91" s="131"/>
      <c r="BJ91" s="2"/>
      <c r="BK91" s="2"/>
      <c r="BL91" s="2"/>
      <c r="BM91" s="131"/>
      <c r="BN91" s="2"/>
      <c r="BO91" s="2"/>
      <c r="BP91" s="2"/>
      <c r="BQ91" s="131"/>
      <c r="BR91" s="2"/>
      <c r="BS91" s="2"/>
      <c r="BT91" s="2"/>
      <c r="BU91" s="131"/>
      <c r="BV91" s="2"/>
      <c r="BW91" s="2"/>
      <c r="BX91" s="2"/>
      <c r="BY91" s="131"/>
      <c r="BZ91" s="2"/>
      <c r="CA91" s="2"/>
      <c r="CB91" s="2"/>
      <c r="CC91" s="131"/>
      <c r="CD91" s="2"/>
      <c r="CE91" s="2"/>
      <c r="CF91" s="2"/>
      <c r="CG91" s="131"/>
      <c r="CH91" s="2"/>
      <c r="CI91" s="2"/>
      <c r="CJ91" s="2"/>
      <c r="CK91" s="131"/>
      <c r="CL91" s="2"/>
      <c r="CM91" s="2"/>
      <c r="CN91" s="2"/>
      <c r="CO91" s="131"/>
      <c r="CP91" s="2"/>
      <c r="CQ91" s="2"/>
      <c r="CR91" s="2"/>
      <c r="CS91" s="131"/>
      <c r="CT91" s="2"/>
      <c r="CU91" s="2"/>
      <c r="CV91" s="2"/>
      <c r="CW91" s="131"/>
      <c r="CX91" s="2"/>
      <c r="CY91" s="2"/>
      <c r="CZ91" s="2"/>
      <c r="DA91" s="131"/>
      <c r="DB91" s="2"/>
      <c r="DC91" s="2"/>
      <c r="DD91" s="2"/>
      <c r="DE91" s="131"/>
      <c r="DF91" s="2"/>
      <c r="DG91" s="2"/>
      <c r="DH91" s="2"/>
      <c r="DI91" s="131"/>
      <c r="DJ91" s="2"/>
      <c r="DK91" s="2"/>
      <c r="DL91" s="2"/>
      <c r="DM91" s="131"/>
      <c r="DN91" s="2"/>
      <c r="DO91" s="2"/>
      <c r="DP91" s="2"/>
      <c r="DQ91" s="131"/>
      <c r="DR91" s="2"/>
      <c r="DS91" s="2"/>
      <c r="DT91" s="2"/>
      <c r="DU91" s="131"/>
      <c r="DV91" s="2"/>
    </row>
    <row r="93" spans="1:126" x14ac:dyDescent="0.35">
      <c r="A93"/>
      <c r="B93" s="180" t="s">
        <v>298</v>
      </c>
      <c r="C93" s="181">
        <v>0.03</v>
      </c>
      <c r="D93" s="182"/>
    </row>
    <row r="94" spans="1:126" x14ac:dyDescent="0.35">
      <c r="A94"/>
      <c r="B94" s="185" t="s">
        <v>300</v>
      </c>
      <c r="C94" s="187">
        <v>150403.14977892366</v>
      </c>
      <c r="D94" s="186" t="s">
        <v>21</v>
      </c>
    </row>
    <row r="95" spans="1:126" x14ac:dyDescent="0.35">
      <c r="A95"/>
      <c r="B95" s="183" t="s">
        <v>299</v>
      </c>
      <c r="C95" s="188">
        <v>86344.714031688942</v>
      </c>
      <c r="D95" s="184" t="s">
        <v>21</v>
      </c>
      <c r="G95" s="2" t="s">
        <v>313</v>
      </c>
      <c r="H95" s="168">
        <v>0.01</v>
      </c>
    </row>
    <row r="96" spans="1:126" x14ac:dyDescent="0.35">
      <c r="A96"/>
      <c r="B96" s="2" t="s">
        <v>314</v>
      </c>
      <c r="C96" s="168"/>
      <c r="D96" s="2">
        <v>0</v>
      </c>
      <c r="E96" s="2">
        <v>1</v>
      </c>
      <c r="F96" s="2">
        <v>2</v>
      </c>
      <c r="G96" s="2">
        <v>3</v>
      </c>
      <c r="H96" s="2">
        <v>4</v>
      </c>
      <c r="I96" s="2">
        <v>5</v>
      </c>
      <c r="J96" s="2">
        <v>6</v>
      </c>
      <c r="K96" s="2">
        <v>7</v>
      </c>
      <c r="L96" s="2">
        <v>8</v>
      </c>
      <c r="M96" s="2">
        <v>9</v>
      </c>
      <c r="N96" s="2">
        <v>10</v>
      </c>
      <c r="O96" s="2">
        <v>11</v>
      </c>
      <c r="P96" s="2">
        <v>12</v>
      </c>
      <c r="Q96" s="2">
        <v>13</v>
      </c>
      <c r="R96" s="2">
        <v>14</v>
      </c>
      <c r="S96" s="2">
        <v>15</v>
      </c>
      <c r="T96" s="2">
        <v>16</v>
      </c>
      <c r="U96" s="2">
        <v>17</v>
      </c>
      <c r="V96" s="2">
        <v>18</v>
      </c>
      <c r="W96" s="2">
        <v>19</v>
      </c>
      <c r="X96" s="2">
        <v>20</v>
      </c>
      <c r="Y96" s="2">
        <v>21</v>
      </c>
      <c r="Z96" s="2">
        <v>22</v>
      </c>
      <c r="AA96" s="2">
        <v>23</v>
      </c>
      <c r="AB96" s="2">
        <v>24</v>
      </c>
      <c r="AC96" s="2">
        <v>25</v>
      </c>
      <c r="AD96" s="2">
        <v>26</v>
      </c>
      <c r="AE96" s="2">
        <v>27</v>
      </c>
      <c r="AF96" s="2">
        <v>28</v>
      </c>
      <c r="AG96" s="2">
        <v>29</v>
      </c>
      <c r="AH96" s="2">
        <v>30</v>
      </c>
    </row>
    <row r="97" spans="1:34" x14ac:dyDescent="0.35">
      <c r="A97"/>
      <c r="B97" s="147" t="s">
        <v>285</v>
      </c>
      <c r="C97" s="161" t="s">
        <v>286</v>
      </c>
      <c r="D97" s="148">
        <v>2022</v>
      </c>
      <c r="E97" s="160">
        <v>2023</v>
      </c>
      <c r="F97" s="160">
        <v>2024</v>
      </c>
      <c r="G97" s="161">
        <v>2025</v>
      </c>
      <c r="H97" s="161">
        <v>2026</v>
      </c>
      <c r="I97" s="148">
        <v>2027</v>
      </c>
      <c r="J97" s="160">
        <v>2028</v>
      </c>
      <c r="K97" s="160">
        <v>2029</v>
      </c>
      <c r="L97" s="161">
        <v>2030</v>
      </c>
      <c r="M97" s="161">
        <v>2031</v>
      </c>
      <c r="N97" s="148">
        <v>2032</v>
      </c>
      <c r="O97" s="160">
        <v>2033</v>
      </c>
      <c r="P97" s="160">
        <v>2034</v>
      </c>
      <c r="Q97" s="161">
        <v>2035</v>
      </c>
      <c r="R97" s="161">
        <v>2036</v>
      </c>
      <c r="S97" s="148">
        <v>2037</v>
      </c>
      <c r="T97" s="160">
        <v>2038</v>
      </c>
      <c r="U97" s="160">
        <v>2039</v>
      </c>
      <c r="V97" s="161">
        <v>2040</v>
      </c>
      <c r="W97" s="161">
        <v>2041</v>
      </c>
      <c r="X97" s="148">
        <v>2042</v>
      </c>
      <c r="Y97" s="160">
        <v>2043</v>
      </c>
      <c r="Z97" s="160">
        <v>2044</v>
      </c>
      <c r="AA97" s="161">
        <v>2045</v>
      </c>
      <c r="AB97" s="161">
        <v>2046</v>
      </c>
      <c r="AC97" s="148">
        <v>2047</v>
      </c>
      <c r="AD97" s="160">
        <v>2048</v>
      </c>
      <c r="AE97" s="160">
        <v>2049</v>
      </c>
      <c r="AF97" s="161">
        <v>2050</v>
      </c>
      <c r="AG97" s="161">
        <v>2051</v>
      </c>
      <c r="AH97" s="148">
        <v>2052</v>
      </c>
    </row>
    <row r="98" spans="1:34" x14ac:dyDescent="0.35">
      <c r="A98"/>
      <c r="B98" s="149" t="s">
        <v>282</v>
      </c>
      <c r="C98" s="150" t="s">
        <v>284</v>
      </c>
      <c r="D98" s="152">
        <v>11428.728876619676</v>
      </c>
      <c r="E98" s="154">
        <v>11582.429700573863</v>
      </c>
      <c r="F98" s="155">
        <v>9481.8632071205466</v>
      </c>
      <c r="G98" s="157">
        <v>9608.427357184677</v>
      </c>
      <c r="H98" s="152">
        <v>9640.54704686078</v>
      </c>
      <c r="I98" s="154">
        <v>9673.7782406993247</v>
      </c>
      <c r="J98" s="162">
        <v>9724.4412871112145</v>
      </c>
      <c r="K98" s="155">
        <v>9582.6629579171313</v>
      </c>
      <c r="L98" s="157">
        <v>9499.2788370674225</v>
      </c>
      <c r="M98" s="152">
        <v>9413.0362602932873</v>
      </c>
      <c r="N98" s="154">
        <v>9159.730412392546</v>
      </c>
      <c r="O98" s="162">
        <v>9215.9461729033246</v>
      </c>
      <c r="P98" s="155">
        <v>9272.1644509936268</v>
      </c>
      <c r="Q98" s="157">
        <v>9328.4172721153609</v>
      </c>
      <c r="R98" s="152">
        <v>9384.6963116885308</v>
      </c>
      <c r="S98" s="329">
        <v>9438.608598075949</v>
      </c>
      <c r="T98" s="162">
        <v>9495.3841608471994</v>
      </c>
      <c r="U98" s="155">
        <v>9551.9476452808649</v>
      </c>
      <c r="V98" s="157">
        <v>9608.2994548410097</v>
      </c>
      <c r="W98" s="152">
        <v>9664.481584360974</v>
      </c>
      <c r="X98" s="154">
        <v>9748.0516183279851</v>
      </c>
      <c r="Y98" s="162">
        <v>9806.7722592659848</v>
      </c>
      <c r="Z98" s="155">
        <v>9865.4501189154162</v>
      </c>
      <c r="AA98" s="157">
        <v>9924.0932962747465</v>
      </c>
      <c r="AB98" s="152">
        <v>9982.6155890629088</v>
      </c>
      <c r="AC98" s="154">
        <v>10039.868815760592</v>
      </c>
      <c r="AD98" s="162">
        <v>10119.801953807451</v>
      </c>
      <c r="AE98" s="155">
        <v>10200.14984571559</v>
      </c>
      <c r="AF98" s="157">
        <v>10280.937646228276</v>
      </c>
      <c r="AG98" s="152">
        <v>10363.217308067356</v>
      </c>
      <c r="AH98" s="154">
        <v>10445.399072784629</v>
      </c>
    </row>
    <row r="99" spans="1:34" x14ac:dyDescent="0.35">
      <c r="B99" s="151" t="s">
        <v>283</v>
      </c>
      <c r="C99" s="14" t="s">
        <v>284</v>
      </c>
      <c r="D99" s="153">
        <v>12268.592087756566</v>
      </c>
      <c r="E99" s="156">
        <v>14100.027771948506</v>
      </c>
      <c r="F99" s="79">
        <v>14310.85042353461</v>
      </c>
      <c r="G99" s="158">
        <v>14525.805353939762</v>
      </c>
      <c r="H99" s="153">
        <v>14649.635610624235</v>
      </c>
      <c r="I99" s="156">
        <v>14947.143224868665</v>
      </c>
      <c r="J99" s="163">
        <v>15090.623834982222</v>
      </c>
      <c r="K99" s="79">
        <v>15311.184057239871</v>
      </c>
      <c r="L99" s="158">
        <v>15202.786479345203</v>
      </c>
      <c r="M99" s="153">
        <v>15090.376457920243</v>
      </c>
      <c r="N99" s="156">
        <v>15502.224792369958</v>
      </c>
      <c r="O99" s="163">
        <v>15685.702811020656</v>
      </c>
      <c r="P99" s="79">
        <v>15871.021159202795</v>
      </c>
      <c r="Q99" s="158">
        <v>16058.245580114926</v>
      </c>
      <c r="R99" s="153">
        <v>16247.391726348214</v>
      </c>
      <c r="S99" s="330">
        <v>16442.305650394519</v>
      </c>
      <c r="T99" s="163">
        <v>16580.767778172751</v>
      </c>
      <c r="U99" s="79">
        <v>16719.830122643587</v>
      </c>
      <c r="V99" s="158">
        <v>16859.50399048729</v>
      </c>
      <c r="W99" s="153">
        <v>16999.852765363117</v>
      </c>
      <c r="X99" s="156">
        <v>17226.388608591416</v>
      </c>
      <c r="Y99" s="163">
        <v>17374.944624968935</v>
      </c>
      <c r="Z99" s="79">
        <v>17524.42703641922</v>
      </c>
      <c r="AA99" s="158">
        <v>17674.85823573028</v>
      </c>
      <c r="AB99" s="153">
        <v>17826.142944902476</v>
      </c>
      <c r="AC99" s="156">
        <v>17978.311421698865</v>
      </c>
      <c r="AD99" s="163">
        <v>18142.259095576672</v>
      </c>
      <c r="AE99" s="79">
        <v>18307.444734552664</v>
      </c>
      <c r="AF99" s="158">
        <v>18473.907901206887</v>
      </c>
      <c r="AG99" s="153">
        <v>18642.970992490464</v>
      </c>
      <c r="AH99" s="156">
        <v>18814.658597228714</v>
      </c>
    </row>
    <row r="100" spans="1:34" x14ac:dyDescent="0.35">
      <c r="A100"/>
      <c r="B100" s="151" t="s">
        <v>287</v>
      </c>
      <c r="C100" s="14" t="s">
        <v>21</v>
      </c>
      <c r="D100" s="153">
        <v>207.38633000000002</v>
      </c>
      <c r="E100" s="153">
        <v>63.6</v>
      </c>
      <c r="F100" s="153">
        <v>64</v>
      </c>
      <c r="G100" s="153">
        <v>1882</v>
      </c>
      <c r="H100" s="153">
        <v>1122</v>
      </c>
      <c r="I100" s="153">
        <v>984</v>
      </c>
      <c r="J100" s="153">
        <v>1147</v>
      </c>
      <c r="K100" s="153">
        <v>3</v>
      </c>
      <c r="L100" s="153">
        <v>3</v>
      </c>
      <c r="M100" s="153">
        <v>3</v>
      </c>
      <c r="N100" s="153">
        <v>23</v>
      </c>
      <c r="O100" s="153">
        <v>3</v>
      </c>
      <c r="P100" s="153">
        <v>13</v>
      </c>
      <c r="Q100" s="153">
        <v>3</v>
      </c>
      <c r="R100" s="153">
        <v>3</v>
      </c>
      <c r="S100" s="153">
        <v>23</v>
      </c>
      <c r="T100" s="153">
        <v>3</v>
      </c>
      <c r="U100" s="153">
        <v>13</v>
      </c>
      <c r="V100" s="153">
        <v>3</v>
      </c>
      <c r="W100" s="153">
        <v>3</v>
      </c>
      <c r="X100" s="153">
        <v>23</v>
      </c>
      <c r="Y100" s="153">
        <v>3</v>
      </c>
      <c r="Z100" s="153">
        <v>13</v>
      </c>
      <c r="AA100" s="153">
        <v>3</v>
      </c>
      <c r="AB100" s="153">
        <v>3</v>
      </c>
      <c r="AC100" s="153">
        <v>23</v>
      </c>
      <c r="AD100" s="153">
        <v>3</v>
      </c>
      <c r="AE100" s="153">
        <v>13</v>
      </c>
      <c r="AF100" s="153">
        <v>3</v>
      </c>
      <c r="AG100" s="153">
        <v>3</v>
      </c>
      <c r="AH100" s="153">
        <v>23</v>
      </c>
    </row>
    <row r="101" spans="1:34" x14ac:dyDescent="0.35">
      <c r="A101"/>
      <c r="B101" s="151" t="s">
        <v>288</v>
      </c>
      <c r="C101" s="14" t="s">
        <v>21</v>
      </c>
      <c r="D101" s="153">
        <v>114.2512</v>
      </c>
      <c r="E101" s="153">
        <v>0</v>
      </c>
      <c r="F101" s="153">
        <v>0</v>
      </c>
      <c r="G101" s="153">
        <v>0</v>
      </c>
      <c r="H101" s="153">
        <v>0</v>
      </c>
      <c r="I101" s="153">
        <v>0</v>
      </c>
      <c r="J101" s="153">
        <v>106.15201506010001</v>
      </c>
      <c r="K101" s="153">
        <v>10.721353521070098</v>
      </c>
      <c r="L101" s="153">
        <v>10.828567056280802</v>
      </c>
      <c r="M101" s="153">
        <v>10.936852726843611</v>
      </c>
      <c r="N101" s="153">
        <v>11.046221254112048</v>
      </c>
      <c r="O101" s="153">
        <v>11.156683466653165</v>
      </c>
      <c r="P101" s="153">
        <v>11.268250301319698</v>
      </c>
      <c r="Q101" s="153">
        <v>11.380932804332895</v>
      </c>
      <c r="R101" s="153">
        <v>11.494742132376226</v>
      </c>
      <c r="S101" s="153">
        <v>11.609689553699985</v>
      </c>
      <c r="T101" s="153">
        <v>11.725786449236988</v>
      </c>
      <c r="U101" s="153">
        <v>11.843044313729358</v>
      </c>
      <c r="V101" s="153">
        <v>11.961474756866652</v>
      </c>
      <c r="W101" s="153">
        <v>193.29743207096504</v>
      </c>
      <c r="X101" s="153">
        <v>2196.3420719063406</v>
      </c>
      <c r="Y101" s="153">
        <v>12.323919403474466</v>
      </c>
      <c r="Z101" s="153">
        <v>12.447158597509214</v>
      </c>
      <c r="AA101" s="153">
        <v>12.571630183484304</v>
      </c>
      <c r="AB101" s="153">
        <v>12.69734648531915</v>
      </c>
      <c r="AC101" s="153">
        <v>12.824319950172342</v>
      </c>
      <c r="AD101" s="153">
        <v>12.952563149674067</v>
      </c>
      <c r="AE101" s="153">
        <v>13.082088781170802</v>
      </c>
      <c r="AF101" s="153">
        <v>13.212909668982512</v>
      </c>
      <c r="AG101" s="153">
        <v>13.345038765672337</v>
      </c>
      <c r="AH101" s="153">
        <v>13.478489153329063</v>
      </c>
    </row>
    <row r="102" spans="1:34" x14ac:dyDescent="0.35">
      <c r="A102"/>
      <c r="B102" s="151" t="s">
        <v>289</v>
      </c>
      <c r="C102" s="14" t="s">
        <v>21</v>
      </c>
      <c r="D102" s="153">
        <v>249.92449999999999</v>
      </c>
      <c r="E102" s="153">
        <v>644.38</v>
      </c>
      <c r="F102" s="153">
        <v>1561.7731000000001</v>
      </c>
      <c r="G102" s="153">
        <v>5.1515049999999993</v>
      </c>
      <c r="H102" s="153">
        <v>5.2030200500000001</v>
      </c>
      <c r="I102" s="153">
        <v>5.2550502505000001</v>
      </c>
      <c r="J102" s="153">
        <v>5.3076007530050004</v>
      </c>
      <c r="K102" s="153">
        <v>5.3606767605350489</v>
      </c>
      <c r="L102" s="153">
        <v>10.828567056280802</v>
      </c>
      <c r="M102" s="153">
        <v>10.936852726843611</v>
      </c>
      <c r="N102" s="153">
        <v>11.046221254112048</v>
      </c>
      <c r="O102" s="153">
        <v>11.156683466653165</v>
      </c>
      <c r="P102" s="153">
        <v>11.268250301319698</v>
      </c>
      <c r="Q102" s="153">
        <v>11.380932804332895</v>
      </c>
      <c r="R102" s="153">
        <v>11.494742132376226</v>
      </c>
      <c r="S102" s="153">
        <v>11.609689553699985</v>
      </c>
      <c r="T102" s="153">
        <v>11.725786449236988</v>
      </c>
      <c r="U102" s="153">
        <v>11.843044313729358</v>
      </c>
      <c r="V102" s="153">
        <v>11.961474756866652</v>
      </c>
      <c r="W102" s="153">
        <v>12.081089504435315</v>
      </c>
      <c r="X102" s="153">
        <v>12.201900399479671</v>
      </c>
      <c r="Y102" s="153">
        <v>12.323919403474466</v>
      </c>
      <c r="Z102" s="153">
        <v>1275.8337562446943</v>
      </c>
      <c r="AA102" s="153">
        <v>12.571630183484304</v>
      </c>
      <c r="AB102" s="153">
        <v>19.046019727978724</v>
      </c>
      <c r="AC102" s="153">
        <v>19.236479925258514</v>
      </c>
      <c r="AD102" s="153">
        <v>19.428844724511098</v>
      </c>
      <c r="AE102" s="153">
        <v>19.623133171756201</v>
      </c>
      <c r="AF102" s="153">
        <v>19.819364503473768</v>
      </c>
      <c r="AG102" s="153">
        <v>20.017558148508506</v>
      </c>
      <c r="AH102" s="153">
        <v>20.217733729993594</v>
      </c>
    </row>
    <row r="103" spans="1:34" x14ac:dyDescent="0.35">
      <c r="A103"/>
      <c r="B103" s="151" t="s">
        <v>290</v>
      </c>
      <c r="C103" s="14" t="s">
        <v>21</v>
      </c>
      <c r="D103" s="153">
        <v>10.201000000000001</v>
      </c>
      <c r="E103" s="153">
        <v>0</v>
      </c>
      <c r="F103" s="153">
        <v>0</v>
      </c>
      <c r="G103" s="153">
        <v>82.424079999999989</v>
      </c>
      <c r="H103" s="153">
        <v>72.842280700000003</v>
      </c>
      <c r="I103" s="153">
        <v>0</v>
      </c>
      <c r="J103" s="153">
        <v>0</v>
      </c>
      <c r="K103" s="153">
        <v>0</v>
      </c>
      <c r="L103" s="153">
        <v>0</v>
      </c>
      <c r="M103" s="153">
        <v>0</v>
      </c>
      <c r="N103" s="153">
        <v>0</v>
      </c>
      <c r="O103" s="153">
        <v>0</v>
      </c>
      <c r="P103" s="153">
        <v>0</v>
      </c>
      <c r="Q103" s="153">
        <v>0</v>
      </c>
      <c r="R103" s="153">
        <v>103.45267919138603</v>
      </c>
      <c r="S103" s="153">
        <v>0</v>
      </c>
      <c r="T103" s="153">
        <v>0</v>
      </c>
      <c r="U103" s="153">
        <v>0</v>
      </c>
      <c r="V103" s="153">
        <v>0</v>
      </c>
      <c r="W103" s="153">
        <v>0</v>
      </c>
      <c r="X103" s="153">
        <v>0</v>
      </c>
      <c r="Y103" s="153">
        <v>0</v>
      </c>
      <c r="Z103" s="153">
        <v>0</v>
      </c>
      <c r="AA103" s="153">
        <v>0</v>
      </c>
      <c r="AB103" s="153">
        <v>0</v>
      </c>
      <c r="AC103" s="153">
        <v>0</v>
      </c>
      <c r="AD103" s="153">
        <v>0</v>
      </c>
      <c r="AE103" s="153">
        <v>0</v>
      </c>
      <c r="AF103" s="153">
        <v>0</v>
      </c>
      <c r="AG103" s="153">
        <v>0</v>
      </c>
      <c r="AH103" s="153">
        <v>0</v>
      </c>
    </row>
    <row r="104" spans="1:34" x14ac:dyDescent="0.35">
      <c r="A104"/>
      <c r="B104" s="151" t="s">
        <v>291</v>
      </c>
      <c r="C104" s="14" t="s">
        <v>21</v>
      </c>
      <c r="D104" s="153">
        <v>10.201000000000001</v>
      </c>
      <c r="E104" s="153">
        <v>0</v>
      </c>
      <c r="F104" s="153">
        <v>0</v>
      </c>
      <c r="G104" s="153">
        <v>0</v>
      </c>
      <c r="H104" s="153">
        <v>0</v>
      </c>
      <c r="I104" s="153">
        <v>0</v>
      </c>
      <c r="J104" s="153">
        <v>0</v>
      </c>
      <c r="K104" s="153">
        <v>0</v>
      </c>
      <c r="L104" s="153">
        <v>0</v>
      </c>
      <c r="M104" s="153">
        <v>0</v>
      </c>
      <c r="N104" s="153">
        <v>0</v>
      </c>
      <c r="O104" s="153">
        <v>0</v>
      </c>
      <c r="P104" s="153">
        <v>0</v>
      </c>
      <c r="Q104" s="153">
        <v>0</v>
      </c>
      <c r="R104" s="153">
        <v>0</v>
      </c>
      <c r="S104" s="153">
        <v>0</v>
      </c>
      <c r="T104" s="153">
        <v>0</v>
      </c>
      <c r="U104" s="153">
        <v>0</v>
      </c>
      <c r="V104" s="153">
        <v>0</v>
      </c>
      <c r="W104" s="153">
        <v>0</v>
      </c>
      <c r="X104" s="153">
        <v>0</v>
      </c>
      <c r="Y104" s="153">
        <v>0</v>
      </c>
      <c r="Z104" s="153">
        <v>0</v>
      </c>
      <c r="AA104" s="153">
        <v>0</v>
      </c>
      <c r="AB104" s="153">
        <v>0</v>
      </c>
      <c r="AC104" s="153">
        <v>0</v>
      </c>
      <c r="AD104" s="153">
        <v>0</v>
      </c>
      <c r="AE104" s="153">
        <v>0</v>
      </c>
      <c r="AF104" s="153">
        <v>0</v>
      </c>
      <c r="AG104" s="153">
        <v>0</v>
      </c>
      <c r="AH104" s="153">
        <v>0</v>
      </c>
    </row>
    <row r="105" spans="1:34" x14ac:dyDescent="0.35">
      <c r="A105"/>
      <c r="B105" s="151" t="s">
        <v>297</v>
      </c>
      <c r="C105" s="14" t="s">
        <v>21</v>
      </c>
      <c r="D105" s="153">
        <v>0</v>
      </c>
      <c r="E105" s="153">
        <v>0</v>
      </c>
      <c r="F105" s="153">
        <v>0</v>
      </c>
      <c r="G105" s="153">
        <v>0</v>
      </c>
      <c r="H105" s="153">
        <v>0</v>
      </c>
      <c r="I105" s="153">
        <v>0</v>
      </c>
      <c r="J105" s="153">
        <v>0</v>
      </c>
      <c r="K105" s="153">
        <v>0</v>
      </c>
      <c r="L105" s="153">
        <v>0</v>
      </c>
      <c r="M105" s="153">
        <v>0</v>
      </c>
      <c r="N105" s="153">
        <v>0</v>
      </c>
      <c r="O105" s="153">
        <v>0</v>
      </c>
      <c r="P105" s="153">
        <v>0</v>
      </c>
      <c r="Q105" s="153">
        <v>0</v>
      </c>
      <c r="R105" s="153">
        <v>0</v>
      </c>
      <c r="S105" s="153">
        <v>0</v>
      </c>
      <c r="T105" s="153">
        <v>0</v>
      </c>
      <c r="U105" s="153">
        <v>0</v>
      </c>
      <c r="V105" s="153">
        <v>0</v>
      </c>
      <c r="W105" s="153">
        <v>0</v>
      </c>
      <c r="X105" s="153">
        <v>0</v>
      </c>
      <c r="Y105" s="153">
        <v>0</v>
      </c>
      <c r="Z105" s="153">
        <v>0</v>
      </c>
      <c r="AA105" s="153">
        <v>0</v>
      </c>
      <c r="AB105" s="153">
        <v>0</v>
      </c>
      <c r="AC105" s="153">
        <v>0</v>
      </c>
      <c r="AD105" s="153">
        <v>0</v>
      </c>
      <c r="AE105" s="153">
        <v>0</v>
      </c>
      <c r="AF105" s="153">
        <v>0</v>
      </c>
      <c r="AG105" s="153">
        <v>0</v>
      </c>
      <c r="AH105" s="153">
        <v>0</v>
      </c>
    </row>
    <row r="106" spans="1:34" x14ac:dyDescent="0.35">
      <c r="A106"/>
      <c r="B106" s="151" t="s">
        <v>292</v>
      </c>
      <c r="C106" s="14" t="s">
        <v>21</v>
      </c>
      <c r="D106" s="153">
        <v>628.38160000000005</v>
      </c>
      <c r="E106" s="153">
        <v>482.78000000000003</v>
      </c>
      <c r="F106" s="153">
        <v>801.79859999999996</v>
      </c>
      <c r="G106" s="153">
        <v>1175.573441</v>
      </c>
      <c r="H106" s="153">
        <v>812.71173181000006</v>
      </c>
      <c r="I106" s="153">
        <v>364.70048738469995</v>
      </c>
      <c r="J106" s="153">
        <v>75.36793069267101</v>
      </c>
      <c r="K106" s="153">
        <v>76.121609999597695</v>
      </c>
      <c r="L106" s="153">
        <v>108.28567056280802</v>
      </c>
      <c r="M106" s="153">
        <v>109.36852726843611</v>
      </c>
      <c r="N106" s="153">
        <v>110.46221254112048</v>
      </c>
      <c r="O106" s="153">
        <v>111.56683466653166</v>
      </c>
      <c r="P106" s="153">
        <v>112.68250301319698</v>
      </c>
      <c r="Q106" s="153">
        <v>113.80932804332895</v>
      </c>
      <c r="R106" s="153">
        <v>114.94742132376226</v>
      </c>
      <c r="S106" s="153">
        <v>116.09689553699984</v>
      </c>
      <c r="T106" s="153">
        <v>117.25786449236988</v>
      </c>
      <c r="U106" s="153">
        <v>118.43044313729358</v>
      </c>
      <c r="V106" s="153">
        <v>119.61474756866653</v>
      </c>
      <c r="W106" s="153">
        <v>120.81089504435316</v>
      </c>
      <c r="X106" s="153">
        <v>122.01900399479671</v>
      </c>
      <c r="Y106" s="153">
        <v>123.23919403474466</v>
      </c>
      <c r="Z106" s="153">
        <v>124.47158597509214</v>
      </c>
      <c r="AA106" s="153">
        <v>125.71630183484304</v>
      </c>
      <c r="AB106" s="153">
        <v>126.9734648531915</v>
      </c>
      <c r="AC106" s="153">
        <v>128.24319950172344</v>
      </c>
      <c r="AD106" s="153">
        <v>129.52563149674066</v>
      </c>
      <c r="AE106" s="153">
        <v>130.82088781170802</v>
      </c>
      <c r="AF106" s="153">
        <v>132.1290966898251</v>
      </c>
      <c r="AG106" s="153">
        <v>133.45038765672336</v>
      </c>
      <c r="AH106" s="153">
        <v>134.78489153329062</v>
      </c>
    </row>
    <row r="107" spans="1:34" x14ac:dyDescent="0.35">
      <c r="A107"/>
      <c r="B107" s="151" t="s">
        <v>301</v>
      </c>
      <c r="C107" s="14" t="s">
        <v>21</v>
      </c>
      <c r="D107" s="153">
        <v>40.804000000000002</v>
      </c>
      <c r="E107" s="153">
        <v>5.05</v>
      </c>
      <c r="F107" s="153">
        <v>204.02</v>
      </c>
      <c r="G107" s="153">
        <v>5.1515049999999993</v>
      </c>
      <c r="H107" s="153">
        <v>5.2030200500000001</v>
      </c>
      <c r="I107" s="153">
        <v>5.2550502505000001</v>
      </c>
      <c r="J107" s="153">
        <v>323.76364593330504</v>
      </c>
      <c r="K107" s="153">
        <v>5.3606767605350489</v>
      </c>
      <c r="L107" s="153">
        <v>5.4142835281404009</v>
      </c>
      <c r="M107" s="153">
        <v>5.4684263634218055</v>
      </c>
      <c r="N107" s="153">
        <v>5.523110627056024</v>
      </c>
      <c r="O107" s="153">
        <v>5.5783417333265826</v>
      </c>
      <c r="P107" s="153">
        <v>11.268250301319698</v>
      </c>
      <c r="Q107" s="153">
        <v>11.380932804332895</v>
      </c>
      <c r="R107" s="153">
        <v>11.494742132376226</v>
      </c>
      <c r="S107" s="153">
        <v>11.609689553699985</v>
      </c>
      <c r="T107" s="153">
        <v>11.725786449236988</v>
      </c>
      <c r="U107" s="153">
        <v>11.843044313729358</v>
      </c>
      <c r="V107" s="153">
        <v>11.961474756866652</v>
      </c>
      <c r="W107" s="153">
        <v>12.081089504435315</v>
      </c>
      <c r="X107" s="153">
        <v>268.44180878855275</v>
      </c>
      <c r="Y107" s="153">
        <v>12.323919403474466</v>
      </c>
      <c r="Z107" s="153">
        <v>248.94317195018428</v>
      </c>
      <c r="AA107" s="153">
        <v>12.571630183484304</v>
      </c>
      <c r="AB107" s="153">
        <v>12.69734648531915</v>
      </c>
      <c r="AC107" s="153">
        <v>12.824319950172342</v>
      </c>
      <c r="AD107" s="153">
        <v>401.52945763989601</v>
      </c>
      <c r="AE107" s="153">
        <v>13.082088781170802</v>
      </c>
      <c r="AF107" s="153">
        <v>13.212909668982512</v>
      </c>
      <c r="AG107" s="153">
        <v>13.345038765672337</v>
      </c>
      <c r="AH107" s="153">
        <v>13.478489153329063</v>
      </c>
    </row>
    <row r="108" spans="1:34" x14ac:dyDescent="0.35">
      <c r="A108"/>
      <c r="B108" s="151" t="s">
        <v>302</v>
      </c>
      <c r="C108" s="14" t="s">
        <v>21</v>
      </c>
      <c r="D108" s="153">
        <v>20.402000000000001</v>
      </c>
      <c r="E108" s="153">
        <v>71.13430000000001</v>
      </c>
      <c r="F108" s="153">
        <v>94.287843000000009</v>
      </c>
      <c r="G108" s="153">
        <v>214.335577632</v>
      </c>
      <c r="H108" s="153">
        <v>98.838650077820006</v>
      </c>
      <c r="I108" s="153">
        <v>101.10716681961999</v>
      </c>
      <c r="J108" s="153">
        <v>78.391140081582662</v>
      </c>
      <c r="K108" s="153">
        <v>35.50760821963128</v>
      </c>
      <c r="L108" s="153">
        <v>35.862684301827599</v>
      </c>
      <c r="M108" s="153">
        <v>36.221311144845878</v>
      </c>
      <c r="N108" s="153">
        <v>36.583524256294339</v>
      </c>
      <c r="O108" s="153">
        <v>36.949359498857277</v>
      </c>
      <c r="P108" s="153">
        <v>37.318853093845853</v>
      </c>
      <c r="Q108" s="153">
        <v>37.692041624784309</v>
      </c>
      <c r="R108" s="153">
        <v>38.068962041032158</v>
      </c>
      <c r="S108" s="153">
        <v>38.449651661442466</v>
      </c>
      <c r="T108" s="153">
        <v>38.834148178056907</v>
      </c>
      <c r="U108" s="153">
        <v>39.222489659837478</v>
      </c>
      <c r="V108" s="153">
        <v>39.61471455643585</v>
      </c>
      <c r="W108" s="153">
        <v>40.010861702000206</v>
      </c>
      <c r="X108" s="153">
        <v>40.410970319020208</v>
      </c>
      <c r="Y108" s="153">
        <v>40.81508002221041</v>
      </c>
      <c r="Z108" s="153">
        <v>41.223230822432519</v>
      </c>
      <c r="AA108" s="153">
        <v>41.635463130656838</v>
      </c>
      <c r="AB108" s="153">
        <v>42.05181776196342</v>
      </c>
      <c r="AC108" s="153">
        <v>42.472335939583054</v>
      </c>
      <c r="AD108" s="153">
        <v>42.897059298978888</v>
      </c>
      <c r="AE108" s="153">
        <v>43.326029891968659</v>
      </c>
      <c r="AF108" s="153">
        <v>43.75929019088835</v>
      </c>
      <c r="AG108" s="153">
        <v>44.196883092797236</v>
      </c>
      <c r="AH108" s="153">
        <v>44.63885192372522</v>
      </c>
    </row>
    <row r="109" spans="1:34" x14ac:dyDescent="0.35">
      <c r="A109"/>
      <c r="B109" s="151" t="s">
        <v>312</v>
      </c>
      <c r="C109" s="14" t="s">
        <v>21</v>
      </c>
      <c r="D109" s="153">
        <v>144.40478981393889</v>
      </c>
      <c r="E109" s="156">
        <v>293.88071908985091</v>
      </c>
      <c r="F109" s="79">
        <v>293.88071908985154</v>
      </c>
      <c r="G109" s="158">
        <v>302.78559875899185</v>
      </c>
      <c r="H109" s="153">
        <v>305.81345474658241</v>
      </c>
      <c r="I109" s="156">
        <v>376.72055164930629</v>
      </c>
      <c r="J109" s="163">
        <v>456.95593999220949</v>
      </c>
      <c r="K109" s="79">
        <v>461.52549939213145</v>
      </c>
      <c r="L109" s="158">
        <v>466.14075438605289</v>
      </c>
      <c r="M109" s="153">
        <v>470.80216192991281</v>
      </c>
      <c r="N109" s="156">
        <v>475.51018354921263</v>
      </c>
      <c r="O109" s="163">
        <v>281.69406161987445</v>
      </c>
      <c r="P109" s="79">
        <v>284.51100223607318</v>
      </c>
      <c r="Q109" s="158">
        <v>287.35611225843394</v>
      </c>
      <c r="R109" s="153">
        <v>290.2296733810183</v>
      </c>
      <c r="S109" s="330">
        <v>322.60960935610422</v>
      </c>
      <c r="T109" s="163">
        <v>262.08881393545539</v>
      </c>
      <c r="U109" s="79">
        <v>264.70970207480997</v>
      </c>
      <c r="V109" s="158">
        <v>267.35679909555807</v>
      </c>
      <c r="W109" s="153">
        <v>270.03036708651359</v>
      </c>
      <c r="X109" s="156">
        <v>272.73067075737725</v>
      </c>
      <c r="Y109" s="163">
        <v>229.54831455412682</v>
      </c>
      <c r="Z109" s="79">
        <v>231.84379769966816</v>
      </c>
      <c r="AA109" s="158">
        <v>234.16223567666481</v>
      </c>
      <c r="AB109" s="153">
        <v>236.5038580334315</v>
      </c>
      <c r="AC109" s="156">
        <v>238.86889661376586</v>
      </c>
      <c r="AD109" s="163">
        <v>58.974076475087216</v>
      </c>
      <c r="AE109" s="79">
        <v>59.563817239838066</v>
      </c>
      <c r="AF109" s="158">
        <v>60.159455412236454</v>
      </c>
      <c r="AG109" s="153">
        <v>60.761049966358819</v>
      </c>
      <c r="AH109" s="156">
        <v>72.526598732574556</v>
      </c>
    </row>
    <row r="110" spans="1:34" x14ac:dyDescent="0.35">
      <c r="B110" s="151" t="s">
        <v>293</v>
      </c>
      <c r="C110" s="14" t="s">
        <v>21</v>
      </c>
      <c r="D110" s="153">
        <v>469</v>
      </c>
      <c r="E110" s="156">
        <v>601</v>
      </c>
      <c r="F110" s="79">
        <v>325</v>
      </c>
      <c r="G110" s="158">
        <v>334.84782499999994</v>
      </c>
      <c r="H110" s="153">
        <v>338.19630325000003</v>
      </c>
      <c r="I110" s="156">
        <v>341.57826628249995</v>
      </c>
      <c r="J110" s="163">
        <v>344.99404894532506</v>
      </c>
      <c r="K110" s="79">
        <v>348.44398943477819</v>
      </c>
      <c r="L110" s="158">
        <v>351.92842932912606</v>
      </c>
      <c r="M110" s="153">
        <v>355.44771362241738</v>
      </c>
      <c r="N110" s="156">
        <v>359.00219075864152</v>
      </c>
      <c r="O110" s="163">
        <v>362.59221266622791</v>
      </c>
      <c r="P110" s="79">
        <v>366.21813479289017</v>
      </c>
      <c r="Q110" s="158">
        <v>369.8803161408191</v>
      </c>
      <c r="R110" s="153">
        <v>373.57911930222735</v>
      </c>
      <c r="S110" s="330">
        <v>377.31491049524948</v>
      </c>
      <c r="T110" s="163">
        <v>381.08805960020209</v>
      </c>
      <c r="U110" s="79">
        <v>384.89894019620414</v>
      </c>
      <c r="V110" s="158">
        <v>388.74792959816619</v>
      </c>
      <c r="W110" s="153">
        <v>392.63540889414776</v>
      </c>
      <c r="X110" s="156">
        <v>396.5617629830893</v>
      </c>
      <c r="Y110" s="163">
        <v>400.52738061292013</v>
      </c>
      <c r="Z110" s="79">
        <v>404.53265441904944</v>
      </c>
      <c r="AA110" s="158">
        <v>408.5779809632399</v>
      </c>
      <c r="AB110" s="153">
        <v>412.66376077287237</v>
      </c>
      <c r="AC110" s="156">
        <v>416.79039838060112</v>
      </c>
      <c r="AD110" s="163">
        <v>420.95830236440713</v>
      </c>
      <c r="AE110" s="79">
        <v>425.16788538805105</v>
      </c>
      <c r="AF110" s="158">
        <v>429.4195642419316</v>
      </c>
      <c r="AG110" s="153">
        <v>433.71375988435096</v>
      </c>
      <c r="AH110" s="156">
        <v>438.05089748319455</v>
      </c>
    </row>
    <row r="111" spans="1:34" x14ac:dyDescent="0.35">
      <c r="B111" s="151" t="s">
        <v>294</v>
      </c>
      <c r="C111" s="14" t="s">
        <v>21</v>
      </c>
      <c r="D111" s="153">
        <v>208.226</v>
      </c>
      <c r="E111" s="156">
        <v>206.446</v>
      </c>
      <c r="F111" s="79">
        <v>195</v>
      </c>
      <c r="G111" s="158">
        <v>206.06019999999998</v>
      </c>
      <c r="H111" s="153">
        <v>218.52684210000001</v>
      </c>
      <c r="I111" s="156">
        <v>220.71211052099997</v>
      </c>
      <c r="J111" s="163">
        <v>222.91923162621003</v>
      </c>
      <c r="K111" s="79">
        <v>225.14842394247208</v>
      </c>
      <c r="L111" s="158">
        <v>227.39990818189685</v>
      </c>
      <c r="M111" s="153">
        <v>229.67390726371582</v>
      </c>
      <c r="N111" s="156">
        <v>231.97064633635298</v>
      </c>
      <c r="O111" s="163">
        <v>234.29035279971649</v>
      </c>
      <c r="P111" s="79">
        <v>236.63325632771364</v>
      </c>
      <c r="Q111" s="158">
        <v>238.99958889099079</v>
      </c>
      <c r="R111" s="153">
        <v>241.38958477990073</v>
      </c>
      <c r="S111" s="330">
        <v>243.80348062769968</v>
      </c>
      <c r="T111" s="163">
        <v>246.24151543397676</v>
      </c>
      <c r="U111" s="79">
        <v>248.70393058831652</v>
      </c>
      <c r="V111" s="158">
        <v>251.1909698941997</v>
      </c>
      <c r="W111" s="153">
        <v>253.70287959314163</v>
      </c>
      <c r="X111" s="156">
        <v>256.23990838907309</v>
      </c>
      <c r="Y111" s="163">
        <v>258.80230747296378</v>
      </c>
      <c r="Z111" s="79">
        <v>261.39033054769351</v>
      </c>
      <c r="AA111" s="158">
        <v>264.00423385317038</v>
      </c>
      <c r="AB111" s="153">
        <v>266.64427619170215</v>
      </c>
      <c r="AC111" s="156">
        <v>269.31071895361919</v>
      </c>
      <c r="AD111" s="163">
        <v>272.00382614315538</v>
      </c>
      <c r="AE111" s="79">
        <v>274.72386440458683</v>
      </c>
      <c r="AF111" s="158">
        <v>277.47110304863276</v>
      </c>
      <c r="AG111" s="153">
        <v>280.2458140791191</v>
      </c>
      <c r="AH111" s="156">
        <v>283.0482722199103</v>
      </c>
    </row>
    <row r="112" spans="1:34" x14ac:dyDescent="0.35">
      <c r="B112" s="164" t="s">
        <v>295</v>
      </c>
      <c r="C112" s="165" t="s">
        <v>21</v>
      </c>
      <c r="D112" s="169">
        <v>-1263.3192086770491</v>
      </c>
      <c r="E112" s="170">
        <v>149.32705228479222</v>
      </c>
      <c r="F112" s="171">
        <v>1289.2269543242114</v>
      </c>
      <c r="G112" s="172">
        <v>709.04826436409394</v>
      </c>
      <c r="H112" s="169">
        <v>2029.7532609790524</v>
      </c>
      <c r="I112" s="170">
        <v>2874.0363010112142</v>
      </c>
      <c r="J112" s="173">
        <v>2605.3309947865982</v>
      </c>
      <c r="K112" s="171">
        <v>4557.331261291989</v>
      </c>
      <c r="L112" s="172">
        <v>4483.8187778753672</v>
      </c>
      <c r="M112" s="169">
        <v>4445.4844445805202</v>
      </c>
      <c r="N112" s="170">
        <v>5078.3500694005097</v>
      </c>
      <c r="O112" s="173">
        <v>5411.7721081994905</v>
      </c>
      <c r="P112" s="171">
        <v>5514.688207841491</v>
      </c>
      <c r="Q112" s="172">
        <v>5644.9481226282114</v>
      </c>
      <c r="R112" s="169">
        <v>5663.5437482432289</v>
      </c>
      <c r="S112" s="170">
        <v>5847.593435979973</v>
      </c>
      <c r="T112" s="173">
        <v>6001.6958563377802</v>
      </c>
      <c r="U112" s="171">
        <v>6063.387838765072</v>
      </c>
      <c r="V112" s="172">
        <v>6145.7949506626537</v>
      </c>
      <c r="W112" s="169">
        <v>6037.7211576021509</v>
      </c>
      <c r="X112" s="170">
        <v>3890.3888927257012</v>
      </c>
      <c r="Y112" s="173">
        <v>6475.268330795564</v>
      </c>
      <c r="Z112" s="171">
        <v>5045.29123124748</v>
      </c>
      <c r="AA112" s="172">
        <v>6635.953833446506</v>
      </c>
      <c r="AB112" s="169">
        <v>6711.2494655277897</v>
      </c>
      <c r="AC112" s="170">
        <v>6774.871936723378</v>
      </c>
      <c r="AD112" s="173">
        <v>6661.1873804767702</v>
      </c>
      <c r="AE112" s="171">
        <v>7114.9050933668232</v>
      </c>
      <c r="AF112" s="172">
        <v>7200.7865615536584</v>
      </c>
      <c r="AG112" s="169">
        <v>7277.678154063904</v>
      </c>
      <c r="AH112" s="170">
        <v>7326.035300514739</v>
      </c>
    </row>
    <row r="113" spans="2:34" x14ac:dyDescent="0.35">
      <c r="B113" s="166" t="s">
        <v>296</v>
      </c>
      <c r="C113" s="167" t="s">
        <v>21</v>
      </c>
      <c r="D113" s="174">
        <v>-1263.3192086770491</v>
      </c>
      <c r="E113" s="175">
        <v>-1113.9921563922569</v>
      </c>
      <c r="F113" s="176">
        <v>175.23479793195452</v>
      </c>
      <c r="G113" s="177">
        <v>884.28306229604846</v>
      </c>
      <c r="H113" s="174">
        <v>2914.0363232751006</v>
      </c>
      <c r="I113" s="175">
        <v>5788.0726242863147</v>
      </c>
      <c r="J113" s="178">
        <v>8393.403619072913</v>
      </c>
      <c r="K113" s="176">
        <v>12950.734880364902</v>
      </c>
      <c r="L113" s="177">
        <v>17434.553658240271</v>
      </c>
      <c r="M113" s="174">
        <v>21880.038102820792</v>
      </c>
      <c r="N113" s="175">
        <v>26958.388172221301</v>
      </c>
      <c r="O113" s="178">
        <v>32370.160280420791</v>
      </c>
      <c r="P113" s="176">
        <v>37884.84848826228</v>
      </c>
      <c r="Q113" s="177">
        <v>43529.796610890495</v>
      </c>
      <c r="R113" s="174">
        <v>49193.340359133726</v>
      </c>
      <c r="S113" s="175">
        <v>55040.933795113699</v>
      </c>
      <c r="T113" s="178">
        <v>61042.629651451476</v>
      </c>
      <c r="U113" s="176">
        <v>67106.017490216545</v>
      </c>
      <c r="V113" s="177">
        <v>73251.812440879206</v>
      </c>
      <c r="W113" s="174">
        <v>79289.533598481357</v>
      </c>
      <c r="X113" s="175">
        <v>83179.922491207064</v>
      </c>
      <c r="Y113" s="178">
        <v>89655.190822002623</v>
      </c>
      <c r="Z113" s="176">
        <v>94700.482053250103</v>
      </c>
      <c r="AA113" s="177">
        <v>101336.43588669661</v>
      </c>
      <c r="AB113" s="174">
        <v>108047.68535222439</v>
      </c>
      <c r="AC113" s="175">
        <v>114822.55728894776</v>
      </c>
      <c r="AD113" s="178">
        <v>121483.74466942453</v>
      </c>
      <c r="AE113" s="176">
        <v>128598.64976279135</v>
      </c>
      <c r="AF113" s="177">
        <v>135799.43632434501</v>
      </c>
      <c r="AG113" s="174">
        <v>143077.11447840891</v>
      </c>
      <c r="AH113" s="175">
        <v>150403.14977892366</v>
      </c>
    </row>
    <row r="153" spans="2:7" x14ac:dyDescent="0.35">
      <c r="B153" t="s">
        <v>354</v>
      </c>
      <c r="C153" s="2">
        <v>0.65</v>
      </c>
      <c r="D153" s="2" t="s">
        <v>21</v>
      </c>
    </row>
    <row r="154" spans="2:7" x14ac:dyDescent="0.35">
      <c r="B154" t="s">
        <v>355</v>
      </c>
      <c r="C154" s="2">
        <v>950</v>
      </c>
      <c r="D154" s="2" t="s">
        <v>356</v>
      </c>
    </row>
    <row r="155" spans="2:7" x14ac:dyDescent="0.35">
      <c r="B155" t="s">
        <v>359</v>
      </c>
      <c r="C155" s="2">
        <v>3.4210526315789476E-2</v>
      </c>
      <c r="D155" s="2" t="s">
        <v>358</v>
      </c>
      <c r="E155" s="2">
        <v>125</v>
      </c>
      <c r="F155" s="272" t="s">
        <v>364</v>
      </c>
    </row>
    <row r="156" spans="2:7" x14ac:dyDescent="0.35">
      <c r="B156" t="s">
        <v>365</v>
      </c>
      <c r="C156" s="2">
        <v>5.2380952380952382E-2</v>
      </c>
      <c r="D156" s="2" t="s">
        <v>357</v>
      </c>
      <c r="E156" s="2">
        <v>25</v>
      </c>
      <c r="F156" s="268">
        <v>3.7252485518431841E-2</v>
      </c>
      <c r="G156" s="269" t="s">
        <v>361</v>
      </c>
    </row>
    <row r="157" spans="2:7" x14ac:dyDescent="0.35">
      <c r="B157" t="s">
        <v>366</v>
      </c>
      <c r="C157" s="2">
        <v>3.9285714285714285E-2</v>
      </c>
      <c r="D157" s="2" t="s">
        <v>357</v>
      </c>
      <c r="E157" s="2">
        <v>1</v>
      </c>
      <c r="F157" s="271">
        <v>10.347912644008844</v>
      </c>
      <c r="G157" s="271" t="s">
        <v>362</v>
      </c>
    </row>
    <row r="163" spans="2:13" x14ac:dyDescent="0.35">
      <c r="B163" s="147" t="s">
        <v>285</v>
      </c>
      <c r="C163" s="161" t="s">
        <v>286</v>
      </c>
      <c r="D163" s="148">
        <v>2022</v>
      </c>
      <c r="E163" s="148">
        <v>2027</v>
      </c>
      <c r="F163" s="148">
        <v>2032</v>
      </c>
      <c r="G163" s="148">
        <v>2037</v>
      </c>
      <c r="H163" s="148">
        <v>2042</v>
      </c>
      <c r="I163" s="148">
        <v>2047</v>
      </c>
      <c r="J163" s="148">
        <v>2052</v>
      </c>
      <c r="K163"/>
      <c r="L163"/>
      <c r="M163"/>
    </row>
    <row r="164" spans="2:13" x14ac:dyDescent="0.35">
      <c r="B164" s="151" t="s">
        <v>287</v>
      </c>
      <c r="C164" s="14" t="s">
        <v>21</v>
      </c>
      <c r="D164" s="203">
        <v>207.38633000000002</v>
      </c>
      <c r="E164" s="202">
        <v>4115.6000000000004</v>
      </c>
      <c r="F164" s="202">
        <v>1179</v>
      </c>
      <c r="G164" s="202">
        <v>45</v>
      </c>
      <c r="H164" s="203">
        <v>45</v>
      </c>
      <c r="I164" s="202">
        <v>45</v>
      </c>
      <c r="J164" s="203">
        <v>45</v>
      </c>
      <c r="K164"/>
      <c r="L164"/>
      <c r="M164"/>
    </row>
    <row r="165" spans="2:13" x14ac:dyDescent="0.35">
      <c r="B165" s="151" t="s">
        <v>288</v>
      </c>
      <c r="C165" s="14" t="s">
        <v>21</v>
      </c>
      <c r="D165" s="203">
        <v>114.2512</v>
      </c>
      <c r="E165" s="203">
        <v>0</v>
      </c>
      <c r="F165" s="203">
        <v>149.68500961840658</v>
      </c>
      <c r="G165" s="203">
        <v>56.910298258381971</v>
      </c>
      <c r="H165" s="203">
        <v>2425.1698094971389</v>
      </c>
      <c r="I165" s="203">
        <v>62.864374619959477</v>
      </c>
      <c r="J165" s="203">
        <v>66.071089518828771</v>
      </c>
      <c r="K165"/>
      <c r="L165"/>
      <c r="M165"/>
    </row>
    <row r="166" spans="2:13" x14ac:dyDescent="0.35">
      <c r="B166" s="151" t="s">
        <v>289</v>
      </c>
      <c r="C166" s="14" t="s">
        <v>21</v>
      </c>
      <c r="D166" s="203">
        <v>249.92449999999999</v>
      </c>
      <c r="E166" s="203">
        <v>2221.7626753004997</v>
      </c>
      <c r="F166" s="203">
        <v>43.47991855077651</v>
      </c>
      <c r="G166" s="203">
        <v>56.910298258381971</v>
      </c>
      <c r="H166" s="203">
        <v>59.813295423747988</v>
      </c>
      <c r="I166" s="203">
        <v>1339.0118054848904</v>
      </c>
      <c r="J166" s="203">
        <v>99.106634278243178</v>
      </c>
      <c r="K166"/>
      <c r="L166"/>
      <c r="M166"/>
    </row>
    <row r="167" spans="2:13" x14ac:dyDescent="0.35">
      <c r="B167" s="151" t="s">
        <v>290</v>
      </c>
      <c r="C167" s="14" t="s">
        <v>21</v>
      </c>
      <c r="D167" s="203">
        <v>10.201000000000001</v>
      </c>
      <c r="E167" s="203">
        <v>155.26636070000001</v>
      </c>
      <c r="F167" s="203">
        <v>0</v>
      </c>
      <c r="G167" s="203">
        <v>103.45267919138603</v>
      </c>
      <c r="H167" s="203">
        <v>0</v>
      </c>
      <c r="I167" s="203">
        <v>0</v>
      </c>
      <c r="J167" s="203">
        <v>0</v>
      </c>
      <c r="K167"/>
      <c r="L167"/>
      <c r="M167"/>
    </row>
    <row r="168" spans="2:13" x14ac:dyDescent="0.35">
      <c r="B168" s="151" t="s">
        <v>291</v>
      </c>
      <c r="C168" s="14" t="s">
        <v>21</v>
      </c>
      <c r="D168" s="203">
        <v>10.201000000000001</v>
      </c>
      <c r="E168" s="203">
        <v>0</v>
      </c>
      <c r="F168" s="203">
        <v>0</v>
      </c>
      <c r="G168" s="203">
        <v>0</v>
      </c>
      <c r="H168" s="203">
        <v>0</v>
      </c>
      <c r="I168" s="203">
        <v>0</v>
      </c>
      <c r="J168" s="203">
        <v>0</v>
      </c>
      <c r="K168"/>
      <c r="L168"/>
      <c r="M168"/>
    </row>
    <row r="169" spans="2:13" x14ac:dyDescent="0.35">
      <c r="B169" s="151" t="s">
        <v>297</v>
      </c>
      <c r="C169" s="14" t="s">
        <v>21</v>
      </c>
      <c r="D169" s="203">
        <v>0</v>
      </c>
      <c r="E169" s="203">
        <v>0</v>
      </c>
      <c r="F169" s="203">
        <v>0</v>
      </c>
      <c r="G169" s="203">
        <v>0</v>
      </c>
      <c r="H169" s="203">
        <v>0</v>
      </c>
      <c r="I169" s="203">
        <v>0</v>
      </c>
      <c r="J169" s="203">
        <v>0</v>
      </c>
      <c r="K169"/>
      <c r="L169"/>
      <c r="M169"/>
    </row>
    <row r="170" spans="2:13" x14ac:dyDescent="0.35">
      <c r="B170" s="151" t="s">
        <v>292</v>
      </c>
      <c r="C170" s="14" t="s">
        <v>21</v>
      </c>
      <c r="D170" s="203">
        <v>628.38160000000005</v>
      </c>
      <c r="E170" s="203">
        <v>3637.5642601947002</v>
      </c>
      <c r="F170" s="203">
        <v>479.60595106463336</v>
      </c>
      <c r="G170" s="203">
        <v>569.10298258381965</v>
      </c>
      <c r="H170" s="203">
        <v>598.13295423747979</v>
      </c>
      <c r="I170" s="203">
        <v>628.64374619959472</v>
      </c>
      <c r="J170" s="203">
        <v>660.71089518828785</v>
      </c>
      <c r="K170"/>
      <c r="L170"/>
      <c r="M170"/>
    </row>
    <row r="171" spans="2:13" x14ac:dyDescent="0.35">
      <c r="B171" s="151" t="s">
        <v>301</v>
      </c>
      <c r="C171" s="14" t="s">
        <v>21</v>
      </c>
      <c r="D171" s="203">
        <v>40.804000000000002</v>
      </c>
      <c r="E171" s="203">
        <v>224.67957530050001</v>
      </c>
      <c r="F171" s="203">
        <v>345.53014321245837</v>
      </c>
      <c r="G171" s="203">
        <v>51.331956525055389</v>
      </c>
      <c r="H171" s="203">
        <v>316.05320381282104</v>
      </c>
      <c r="I171" s="203">
        <v>299.36038797263461</v>
      </c>
      <c r="J171" s="203">
        <v>454.64798400905067</v>
      </c>
      <c r="K171"/>
      <c r="L171"/>
      <c r="M171"/>
    </row>
    <row r="172" spans="2:13" x14ac:dyDescent="0.35">
      <c r="B172" s="151" t="s">
        <v>302</v>
      </c>
      <c r="C172" s="14" t="s">
        <v>21</v>
      </c>
      <c r="D172" s="203">
        <v>20.402000000000001</v>
      </c>
      <c r="E172" s="203">
        <v>579.70353752944004</v>
      </c>
      <c r="F172" s="203">
        <v>222.56626800418178</v>
      </c>
      <c r="G172" s="203">
        <v>188.47886791996206</v>
      </c>
      <c r="H172" s="203">
        <v>198.09318441535063</v>
      </c>
      <c r="I172" s="203">
        <v>208.19792767684623</v>
      </c>
      <c r="J172" s="203">
        <v>218.81811439835835</v>
      </c>
      <c r="K172"/>
      <c r="L172"/>
      <c r="M172"/>
    </row>
    <row r="173" spans="2:13" x14ac:dyDescent="0.35">
      <c r="B173" s="151" t="s">
        <v>312</v>
      </c>
      <c r="C173" s="14" t="s">
        <v>21</v>
      </c>
      <c r="D173" s="203">
        <v>144.40478981393889</v>
      </c>
      <c r="E173" s="203">
        <v>1573.0810433345832</v>
      </c>
      <c r="F173" s="203">
        <v>2330.9345392495197</v>
      </c>
      <c r="G173" s="203">
        <v>1466.400458851504</v>
      </c>
      <c r="H173" s="203">
        <v>1336.9163529497143</v>
      </c>
      <c r="I173" s="203">
        <v>1170.927102577657</v>
      </c>
      <c r="J173" s="203">
        <v>311.98499782609508</v>
      </c>
      <c r="K173"/>
      <c r="L173"/>
      <c r="M173"/>
    </row>
    <row r="174" spans="2:13" x14ac:dyDescent="0.35">
      <c r="B174" s="151" t="s">
        <v>293</v>
      </c>
      <c r="C174" s="14" t="s">
        <v>21</v>
      </c>
      <c r="D174" s="203">
        <v>469</v>
      </c>
      <c r="E174" s="203">
        <v>1940.6223945324998</v>
      </c>
      <c r="F174" s="203">
        <v>1759.816372090288</v>
      </c>
      <c r="G174" s="203">
        <v>1849.584693397414</v>
      </c>
      <c r="H174" s="203">
        <v>1943.9321012718094</v>
      </c>
      <c r="I174" s="203">
        <v>2043.0921751486831</v>
      </c>
      <c r="J174" s="203">
        <v>2147.3104093619354</v>
      </c>
      <c r="K174"/>
      <c r="L174"/>
      <c r="M174"/>
    </row>
    <row r="175" spans="2:13" x14ac:dyDescent="0.35">
      <c r="B175" s="208" t="s">
        <v>294</v>
      </c>
      <c r="C175" s="209" t="s">
        <v>21</v>
      </c>
      <c r="D175" s="220">
        <v>208.226</v>
      </c>
      <c r="E175" s="220">
        <v>1046.745152621</v>
      </c>
      <c r="F175" s="220">
        <v>1137.1121173506478</v>
      </c>
      <c r="G175" s="220">
        <v>1195.1162634260213</v>
      </c>
      <c r="H175" s="220">
        <v>1256.0792038987079</v>
      </c>
      <c r="I175" s="220">
        <v>1320.1518670191492</v>
      </c>
      <c r="J175" s="220">
        <v>1387.4928798954045</v>
      </c>
      <c r="K175"/>
      <c r="L175"/>
      <c r="M175"/>
    </row>
    <row r="176" spans="2:13" x14ac:dyDescent="0.35">
      <c r="B176" s="149" t="s">
        <v>473</v>
      </c>
      <c r="C176" s="150" t="s">
        <v>284</v>
      </c>
      <c r="D176" s="202">
        <v>11428.728876619676</v>
      </c>
      <c r="E176" s="329">
        <v>9997.4091104878371</v>
      </c>
      <c r="F176" s="202">
        <v>9475.8299509563185</v>
      </c>
      <c r="G176" s="329">
        <v>9327.9665611553592</v>
      </c>
      <c r="H176" s="202">
        <v>9613.6328927316063</v>
      </c>
      <c r="I176" s="329">
        <v>9923.7600158559308</v>
      </c>
      <c r="J176" s="202">
        <v>10281.90116532066</v>
      </c>
    </row>
    <row r="177" spans="2:10" x14ac:dyDescent="0.35">
      <c r="B177" s="151" t="s">
        <v>474</v>
      </c>
      <c r="C177" s="14" t="s">
        <v>284</v>
      </c>
      <c r="D177" s="203">
        <v>12268.592087756566</v>
      </c>
      <c r="E177" s="330">
        <v>14506.692476983153</v>
      </c>
      <c r="F177" s="203">
        <v>15239.439124371498</v>
      </c>
      <c r="G177" s="330">
        <v>16060.933385416221</v>
      </c>
      <c r="H177" s="203">
        <v>16877.268653051633</v>
      </c>
      <c r="I177" s="330">
        <v>17675.736852743954</v>
      </c>
      <c r="J177" s="203">
        <v>18476.248264211077</v>
      </c>
    </row>
    <row r="178" spans="2:10" x14ac:dyDescent="0.35">
      <c r="B178" s="164" t="s">
        <v>295</v>
      </c>
      <c r="C178" s="165" t="s">
        <v>21</v>
      </c>
      <c r="D178" s="169">
        <v>-1263.3192086770491</v>
      </c>
      <c r="E178" s="170">
        <v>1410.2783665926729</v>
      </c>
      <c r="F178" s="169">
        <v>4234.0631095869967</v>
      </c>
      <c r="G178" s="170">
        <v>5616.5091245784788</v>
      </c>
      <c r="H178" s="169">
        <v>5627.7977392186713</v>
      </c>
      <c r="I178" s="170">
        <v>6328.5269595481441</v>
      </c>
      <c r="J178" s="169">
        <v>7116.1184979951795</v>
      </c>
    </row>
    <row r="179" spans="2:10" x14ac:dyDescent="0.35">
      <c r="B179" s="166" t="s">
        <v>296</v>
      </c>
      <c r="C179" s="167" t="s">
        <v>21</v>
      </c>
      <c r="D179" s="174">
        <v>-1263.3192086770491</v>
      </c>
      <c r="E179" s="175">
        <v>1729.5269302794325</v>
      </c>
      <c r="F179" s="174">
        <v>17523.423686544036</v>
      </c>
      <c r="G179" s="175">
        <v>43603.815906764197</v>
      </c>
      <c r="H179" s="174">
        <v>72773.983134447131</v>
      </c>
      <c r="I179" s="175">
        <v>101712.4702806243</v>
      </c>
      <c r="J179" s="174">
        <v>135872.41900277868</v>
      </c>
    </row>
  </sheetData>
  <mergeCells count="33">
    <mergeCell ref="BC3:BF3"/>
    <mergeCell ref="BG3:BJ3"/>
    <mergeCell ref="BK3:BN3"/>
    <mergeCell ref="BO3:BR3"/>
    <mergeCell ref="BS3:BV3"/>
    <mergeCell ref="AI3:AL3"/>
    <mergeCell ref="AM3:AP3"/>
    <mergeCell ref="AQ3:AT3"/>
    <mergeCell ref="AU3:AX3"/>
    <mergeCell ref="AY3:BB3"/>
    <mergeCell ref="A3:A5"/>
    <mergeCell ref="B3:B5"/>
    <mergeCell ref="O3:R3"/>
    <mergeCell ref="S3:V3"/>
    <mergeCell ref="W3:Z3"/>
    <mergeCell ref="AA3:AD3"/>
    <mergeCell ref="AE3:AH3"/>
    <mergeCell ref="K3:N3"/>
    <mergeCell ref="G3:J3"/>
    <mergeCell ref="C3:F3"/>
    <mergeCell ref="DK3:DN3"/>
    <mergeCell ref="DO3:DR3"/>
    <mergeCell ref="DS3:DV3"/>
    <mergeCell ref="BW3:BZ3"/>
    <mergeCell ref="CA3:CD3"/>
    <mergeCell ref="CE3:CH3"/>
    <mergeCell ref="CI3:CL3"/>
    <mergeCell ref="DG3:DJ3"/>
    <mergeCell ref="CM3:CP3"/>
    <mergeCell ref="CQ3:CT3"/>
    <mergeCell ref="CU3:CX3"/>
    <mergeCell ref="CY3:DB3"/>
    <mergeCell ref="DC3:DF3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X179"/>
  <sheetViews>
    <sheetView zoomScale="85" zoomScaleNormal="85" workbookViewId="0">
      <pane xSplit="2" ySplit="5" topLeftCell="C159" activePane="bottomRight" state="frozen"/>
      <selection activeCell="C1" sqref="C1"/>
      <selection pane="topRight" activeCell="C1" sqref="C1"/>
      <selection pane="bottomLeft" activeCell="C1" sqref="C1"/>
      <selection pane="bottomRight" sqref="A1:XFD1048576"/>
    </sheetView>
  </sheetViews>
  <sheetFormatPr defaultRowHeight="14.5" x14ac:dyDescent="0.35"/>
  <cols>
    <col min="1" max="1" width="9.1796875" style="2"/>
    <col min="2" max="2" width="54" customWidth="1"/>
    <col min="3" max="3" width="10" style="2" customWidth="1"/>
    <col min="4" max="4" width="11" style="2" customWidth="1"/>
    <col min="5" max="5" width="10.453125" style="2" customWidth="1"/>
    <col min="6" max="6" width="12.1796875" style="2" customWidth="1"/>
    <col min="7" max="7" width="11" style="2" customWidth="1"/>
    <col min="8" max="8" width="10.453125" style="2" customWidth="1"/>
    <col min="9" max="9" width="10.7265625" style="2" customWidth="1"/>
    <col min="10" max="13" width="9.1796875" style="2" customWidth="1"/>
    <col min="14" max="18" width="9.1796875" customWidth="1"/>
    <col min="19" max="19" width="9.1796875" style="259"/>
    <col min="23" max="38" width="9.1796875" customWidth="1"/>
    <col min="43" max="58" width="9.1796875" customWidth="1"/>
    <col min="63" max="78" width="9.1796875" customWidth="1"/>
    <col min="83" max="98" width="9.1796875" customWidth="1"/>
    <col min="103" max="118" width="9.1796875" customWidth="1"/>
    <col min="123" max="126" width="9.1796875" customWidth="1"/>
    <col min="127" max="127" width="17.7265625" customWidth="1"/>
  </cols>
  <sheetData>
    <row r="1" spans="1:127" x14ac:dyDescent="0.35">
      <c r="E1" s="2">
        <v>1</v>
      </c>
      <c r="F1" s="132"/>
      <c r="G1" s="131"/>
    </row>
    <row r="2" spans="1:127" ht="16" thickBot="1" x14ac:dyDescent="0.4">
      <c r="A2" s="1" t="s">
        <v>439</v>
      </c>
      <c r="G2" s="131"/>
    </row>
    <row r="3" spans="1:127" x14ac:dyDescent="0.35">
      <c r="A3" s="363" t="s">
        <v>6</v>
      </c>
      <c r="B3" s="366" t="s">
        <v>5</v>
      </c>
      <c r="C3" s="360">
        <v>2022</v>
      </c>
      <c r="D3" s="371"/>
      <c r="E3" s="371"/>
      <c r="F3" s="372"/>
      <c r="G3" s="362">
        <v>2023</v>
      </c>
      <c r="H3" s="369"/>
      <c r="I3" s="369"/>
      <c r="J3" s="370"/>
      <c r="K3" s="362">
        <v>2024</v>
      </c>
      <c r="L3" s="369"/>
      <c r="M3" s="369"/>
      <c r="N3" s="370"/>
      <c r="O3" s="362">
        <v>2025</v>
      </c>
      <c r="P3" s="369"/>
      <c r="Q3" s="369"/>
      <c r="R3" s="370"/>
      <c r="S3" s="362">
        <v>2026</v>
      </c>
      <c r="T3" s="369"/>
      <c r="U3" s="369"/>
      <c r="V3" s="370"/>
      <c r="W3" s="360">
        <v>2027</v>
      </c>
      <c r="X3" s="371"/>
      <c r="Y3" s="371"/>
      <c r="Z3" s="372"/>
      <c r="AA3" s="362">
        <v>2028</v>
      </c>
      <c r="AB3" s="369"/>
      <c r="AC3" s="369"/>
      <c r="AD3" s="370"/>
      <c r="AE3" s="362">
        <v>2029</v>
      </c>
      <c r="AF3" s="369"/>
      <c r="AG3" s="369"/>
      <c r="AH3" s="370"/>
      <c r="AI3" s="362">
        <v>2030</v>
      </c>
      <c r="AJ3" s="369"/>
      <c r="AK3" s="369"/>
      <c r="AL3" s="370"/>
      <c r="AM3" s="362">
        <v>2031</v>
      </c>
      <c r="AN3" s="369"/>
      <c r="AO3" s="369"/>
      <c r="AP3" s="370"/>
      <c r="AQ3" s="360">
        <v>2032</v>
      </c>
      <c r="AR3" s="371"/>
      <c r="AS3" s="371"/>
      <c r="AT3" s="372"/>
      <c r="AU3" s="362">
        <v>2033</v>
      </c>
      <c r="AV3" s="369"/>
      <c r="AW3" s="369"/>
      <c r="AX3" s="370"/>
      <c r="AY3" s="362">
        <v>2034</v>
      </c>
      <c r="AZ3" s="369"/>
      <c r="BA3" s="369"/>
      <c r="BB3" s="370"/>
      <c r="BC3" s="362">
        <v>2035</v>
      </c>
      <c r="BD3" s="369"/>
      <c r="BE3" s="369"/>
      <c r="BF3" s="370"/>
      <c r="BG3" s="362">
        <v>2036</v>
      </c>
      <c r="BH3" s="369"/>
      <c r="BI3" s="369"/>
      <c r="BJ3" s="370"/>
      <c r="BK3" s="360">
        <v>2037</v>
      </c>
      <c r="BL3" s="371"/>
      <c r="BM3" s="371"/>
      <c r="BN3" s="372"/>
      <c r="BO3" s="362">
        <v>2038</v>
      </c>
      <c r="BP3" s="369"/>
      <c r="BQ3" s="369"/>
      <c r="BR3" s="370"/>
      <c r="BS3" s="362">
        <v>2039</v>
      </c>
      <c r="BT3" s="369"/>
      <c r="BU3" s="369"/>
      <c r="BV3" s="370"/>
      <c r="BW3" s="362">
        <v>2040</v>
      </c>
      <c r="BX3" s="369"/>
      <c r="BY3" s="369"/>
      <c r="BZ3" s="370"/>
      <c r="CA3" s="362">
        <v>2041</v>
      </c>
      <c r="CB3" s="369"/>
      <c r="CC3" s="369"/>
      <c r="CD3" s="370"/>
      <c r="CE3" s="360">
        <v>2042</v>
      </c>
      <c r="CF3" s="371"/>
      <c r="CG3" s="371"/>
      <c r="CH3" s="372"/>
      <c r="CI3" s="362">
        <v>2043</v>
      </c>
      <c r="CJ3" s="369"/>
      <c r="CK3" s="369"/>
      <c r="CL3" s="370"/>
      <c r="CM3" s="362">
        <v>2044</v>
      </c>
      <c r="CN3" s="369"/>
      <c r="CO3" s="369"/>
      <c r="CP3" s="370"/>
      <c r="CQ3" s="362">
        <v>2045</v>
      </c>
      <c r="CR3" s="369"/>
      <c r="CS3" s="369"/>
      <c r="CT3" s="370"/>
      <c r="CU3" s="362">
        <v>2046</v>
      </c>
      <c r="CV3" s="369"/>
      <c r="CW3" s="369"/>
      <c r="CX3" s="370"/>
      <c r="CY3" s="360">
        <v>2047</v>
      </c>
      <c r="CZ3" s="371"/>
      <c r="DA3" s="371"/>
      <c r="DB3" s="372"/>
      <c r="DC3" s="362">
        <v>2048</v>
      </c>
      <c r="DD3" s="369"/>
      <c r="DE3" s="369"/>
      <c r="DF3" s="370"/>
      <c r="DG3" s="362">
        <v>2049</v>
      </c>
      <c r="DH3" s="369"/>
      <c r="DI3" s="369"/>
      <c r="DJ3" s="370"/>
      <c r="DK3" s="362">
        <v>2050</v>
      </c>
      <c r="DL3" s="369"/>
      <c r="DM3" s="369"/>
      <c r="DN3" s="370"/>
      <c r="DO3" s="362">
        <v>2051</v>
      </c>
      <c r="DP3" s="369"/>
      <c r="DQ3" s="369"/>
      <c r="DR3" s="370"/>
      <c r="DS3" s="360">
        <v>2052</v>
      </c>
      <c r="DT3" s="371"/>
      <c r="DU3" s="371"/>
      <c r="DV3" s="372"/>
    </row>
    <row r="4" spans="1:127" x14ac:dyDescent="0.35">
      <c r="A4" s="364"/>
      <c r="B4" s="367"/>
      <c r="C4" s="36" t="s">
        <v>17</v>
      </c>
      <c r="D4" s="53" t="s">
        <v>22</v>
      </c>
      <c r="E4" s="29" t="s">
        <v>18</v>
      </c>
      <c r="F4" s="37" t="s">
        <v>20</v>
      </c>
      <c r="G4" s="33" t="s">
        <v>17</v>
      </c>
      <c r="H4" s="33" t="s">
        <v>22</v>
      </c>
      <c r="I4" s="20" t="s">
        <v>18</v>
      </c>
      <c r="J4" s="21" t="s">
        <v>20</v>
      </c>
      <c r="K4" s="33" t="s">
        <v>17</v>
      </c>
      <c r="L4" s="33" t="s">
        <v>22</v>
      </c>
      <c r="M4" s="20" t="s">
        <v>18</v>
      </c>
      <c r="N4" s="21" t="s">
        <v>20</v>
      </c>
      <c r="O4" s="33" t="s">
        <v>17</v>
      </c>
      <c r="P4" s="33" t="s">
        <v>22</v>
      </c>
      <c r="Q4" s="20" t="s">
        <v>18</v>
      </c>
      <c r="R4" s="21" t="s">
        <v>20</v>
      </c>
      <c r="S4" s="33" t="s">
        <v>17</v>
      </c>
      <c r="T4" s="33" t="s">
        <v>22</v>
      </c>
      <c r="U4" s="20" t="s">
        <v>18</v>
      </c>
      <c r="V4" s="21" t="s">
        <v>20</v>
      </c>
      <c r="W4" s="36" t="s">
        <v>17</v>
      </c>
      <c r="X4" s="53" t="s">
        <v>22</v>
      </c>
      <c r="Y4" s="29" t="s">
        <v>18</v>
      </c>
      <c r="Z4" s="37" t="s">
        <v>20</v>
      </c>
      <c r="AA4" s="33" t="s">
        <v>17</v>
      </c>
      <c r="AB4" s="33" t="s">
        <v>22</v>
      </c>
      <c r="AC4" s="20" t="s">
        <v>18</v>
      </c>
      <c r="AD4" s="21" t="s">
        <v>20</v>
      </c>
      <c r="AE4" s="33" t="s">
        <v>17</v>
      </c>
      <c r="AF4" s="33" t="s">
        <v>22</v>
      </c>
      <c r="AG4" s="20" t="s">
        <v>18</v>
      </c>
      <c r="AH4" s="21" t="s">
        <v>20</v>
      </c>
      <c r="AI4" s="33" t="s">
        <v>17</v>
      </c>
      <c r="AJ4" s="33" t="s">
        <v>22</v>
      </c>
      <c r="AK4" s="20" t="s">
        <v>18</v>
      </c>
      <c r="AL4" s="21" t="s">
        <v>20</v>
      </c>
      <c r="AM4" s="33" t="s">
        <v>17</v>
      </c>
      <c r="AN4" s="33" t="s">
        <v>22</v>
      </c>
      <c r="AO4" s="20" t="s">
        <v>18</v>
      </c>
      <c r="AP4" s="21" t="s">
        <v>20</v>
      </c>
      <c r="AQ4" s="36" t="s">
        <v>17</v>
      </c>
      <c r="AR4" s="53" t="s">
        <v>22</v>
      </c>
      <c r="AS4" s="29" t="s">
        <v>18</v>
      </c>
      <c r="AT4" s="37" t="s">
        <v>20</v>
      </c>
      <c r="AU4" s="33" t="s">
        <v>17</v>
      </c>
      <c r="AV4" s="33" t="s">
        <v>22</v>
      </c>
      <c r="AW4" s="20" t="s">
        <v>18</v>
      </c>
      <c r="AX4" s="21" t="s">
        <v>20</v>
      </c>
      <c r="AY4" s="33" t="s">
        <v>17</v>
      </c>
      <c r="AZ4" s="33" t="s">
        <v>22</v>
      </c>
      <c r="BA4" s="20" t="s">
        <v>18</v>
      </c>
      <c r="BB4" s="21" t="s">
        <v>20</v>
      </c>
      <c r="BC4" s="33" t="s">
        <v>17</v>
      </c>
      <c r="BD4" s="33" t="s">
        <v>22</v>
      </c>
      <c r="BE4" s="20" t="s">
        <v>18</v>
      </c>
      <c r="BF4" s="21" t="s">
        <v>20</v>
      </c>
      <c r="BG4" s="33" t="s">
        <v>17</v>
      </c>
      <c r="BH4" s="33" t="s">
        <v>22</v>
      </c>
      <c r="BI4" s="20" t="s">
        <v>18</v>
      </c>
      <c r="BJ4" s="21" t="s">
        <v>20</v>
      </c>
      <c r="BK4" s="36" t="s">
        <v>17</v>
      </c>
      <c r="BL4" s="53" t="s">
        <v>22</v>
      </c>
      <c r="BM4" s="29" t="s">
        <v>18</v>
      </c>
      <c r="BN4" s="37" t="s">
        <v>20</v>
      </c>
      <c r="BO4" s="33" t="s">
        <v>17</v>
      </c>
      <c r="BP4" s="33" t="s">
        <v>22</v>
      </c>
      <c r="BQ4" s="20" t="s">
        <v>18</v>
      </c>
      <c r="BR4" s="21" t="s">
        <v>20</v>
      </c>
      <c r="BS4" s="33" t="s">
        <v>17</v>
      </c>
      <c r="BT4" s="33" t="s">
        <v>22</v>
      </c>
      <c r="BU4" s="20" t="s">
        <v>18</v>
      </c>
      <c r="BV4" s="21" t="s">
        <v>20</v>
      </c>
      <c r="BW4" s="33" t="s">
        <v>17</v>
      </c>
      <c r="BX4" s="33" t="s">
        <v>22</v>
      </c>
      <c r="BY4" s="20" t="s">
        <v>18</v>
      </c>
      <c r="BZ4" s="21" t="s">
        <v>20</v>
      </c>
      <c r="CA4" s="33" t="s">
        <v>17</v>
      </c>
      <c r="CB4" s="33" t="s">
        <v>22</v>
      </c>
      <c r="CC4" s="20" t="s">
        <v>18</v>
      </c>
      <c r="CD4" s="21" t="s">
        <v>20</v>
      </c>
      <c r="CE4" s="36" t="s">
        <v>17</v>
      </c>
      <c r="CF4" s="53" t="s">
        <v>22</v>
      </c>
      <c r="CG4" s="29" t="s">
        <v>18</v>
      </c>
      <c r="CH4" s="37" t="s">
        <v>20</v>
      </c>
      <c r="CI4" s="33" t="s">
        <v>17</v>
      </c>
      <c r="CJ4" s="33" t="s">
        <v>22</v>
      </c>
      <c r="CK4" s="20" t="s">
        <v>18</v>
      </c>
      <c r="CL4" s="21" t="s">
        <v>20</v>
      </c>
      <c r="CM4" s="33" t="s">
        <v>17</v>
      </c>
      <c r="CN4" s="33" t="s">
        <v>22</v>
      </c>
      <c r="CO4" s="20" t="s">
        <v>18</v>
      </c>
      <c r="CP4" s="21" t="s">
        <v>20</v>
      </c>
      <c r="CQ4" s="33" t="s">
        <v>17</v>
      </c>
      <c r="CR4" s="33" t="s">
        <v>22</v>
      </c>
      <c r="CS4" s="20" t="s">
        <v>18</v>
      </c>
      <c r="CT4" s="21" t="s">
        <v>20</v>
      </c>
      <c r="CU4" s="33" t="s">
        <v>17</v>
      </c>
      <c r="CV4" s="33" t="s">
        <v>22</v>
      </c>
      <c r="CW4" s="20" t="s">
        <v>18</v>
      </c>
      <c r="CX4" s="21" t="s">
        <v>20</v>
      </c>
      <c r="CY4" s="36" t="s">
        <v>17</v>
      </c>
      <c r="CZ4" s="53" t="s">
        <v>22</v>
      </c>
      <c r="DA4" s="29" t="s">
        <v>18</v>
      </c>
      <c r="DB4" s="37" t="s">
        <v>20</v>
      </c>
      <c r="DC4" s="33" t="s">
        <v>17</v>
      </c>
      <c r="DD4" s="33" t="s">
        <v>22</v>
      </c>
      <c r="DE4" s="20" t="s">
        <v>18</v>
      </c>
      <c r="DF4" s="21" t="s">
        <v>20</v>
      </c>
      <c r="DG4" s="33" t="s">
        <v>17</v>
      </c>
      <c r="DH4" s="33" t="s">
        <v>22</v>
      </c>
      <c r="DI4" s="20" t="s">
        <v>18</v>
      </c>
      <c r="DJ4" s="21" t="s">
        <v>20</v>
      </c>
      <c r="DK4" s="33" t="s">
        <v>17</v>
      </c>
      <c r="DL4" s="33" t="s">
        <v>22</v>
      </c>
      <c r="DM4" s="20" t="s">
        <v>18</v>
      </c>
      <c r="DN4" s="21" t="s">
        <v>20</v>
      </c>
      <c r="DO4" s="33" t="s">
        <v>17</v>
      </c>
      <c r="DP4" s="33" t="s">
        <v>22</v>
      </c>
      <c r="DQ4" s="20" t="s">
        <v>18</v>
      </c>
      <c r="DR4" s="21" t="s">
        <v>20</v>
      </c>
      <c r="DS4" s="36" t="s">
        <v>17</v>
      </c>
      <c r="DT4" s="53" t="s">
        <v>22</v>
      </c>
      <c r="DU4" s="29" t="s">
        <v>18</v>
      </c>
      <c r="DV4" s="37" t="s">
        <v>20</v>
      </c>
    </row>
    <row r="5" spans="1:127" x14ac:dyDescent="0.35">
      <c r="A5" s="365"/>
      <c r="B5" s="368"/>
      <c r="C5" s="38" t="s">
        <v>2</v>
      </c>
      <c r="D5" s="54" t="s">
        <v>23</v>
      </c>
      <c r="E5" s="30" t="s">
        <v>19</v>
      </c>
      <c r="F5" s="39" t="s">
        <v>21</v>
      </c>
      <c r="G5" s="34" t="s">
        <v>2</v>
      </c>
      <c r="H5" s="34" t="s">
        <v>23</v>
      </c>
      <c r="I5" s="23" t="s">
        <v>19</v>
      </c>
      <c r="J5" s="24" t="s">
        <v>21</v>
      </c>
      <c r="K5" s="34" t="s">
        <v>2</v>
      </c>
      <c r="L5" s="34" t="s">
        <v>23</v>
      </c>
      <c r="M5" s="23" t="s">
        <v>19</v>
      </c>
      <c r="N5" s="24" t="s">
        <v>21</v>
      </c>
      <c r="O5" s="34" t="s">
        <v>2</v>
      </c>
      <c r="P5" s="34" t="s">
        <v>23</v>
      </c>
      <c r="Q5" s="23" t="s">
        <v>19</v>
      </c>
      <c r="R5" s="24" t="s">
        <v>21</v>
      </c>
      <c r="S5" s="34" t="s">
        <v>2</v>
      </c>
      <c r="T5" s="34" t="s">
        <v>23</v>
      </c>
      <c r="U5" s="23" t="s">
        <v>19</v>
      </c>
      <c r="V5" s="24" t="s">
        <v>21</v>
      </c>
      <c r="W5" s="38" t="s">
        <v>2</v>
      </c>
      <c r="X5" s="54" t="s">
        <v>23</v>
      </c>
      <c r="Y5" s="30" t="s">
        <v>19</v>
      </c>
      <c r="Z5" s="39" t="s">
        <v>21</v>
      </c>
      <c r="AA5" s="34" t="s">
        <v>2</v>
      </c>
      <c r="AB5" s="34" t="s">
        <v>23</v>
      </c>
      <c r="AC5" s="23" t="s">
        <v>19</v>
      </c>
      <c r="AD5" s="24" t="s">
        <v>21</v>
      </c>
      <c r="AE5" s="34" t="s">
        <v>2</v>
      </c>
      <c r="AF5" s="34" t="s">
        <v>23</v>
      </c>
      <c r="AG5" s="23" t="s">
        <v>19</v>
      </c>
      <c r="AH5" s="24" t="s">
        <v>21</v>
      </c>
      <c r="AI5" s="34" t="s">
        <v>2</v>
      </c>
      <c r="AJ5" s="34" t="s">
        <v>23</v>
      </c>
      <c r="AK5" s="23" t="s">
        <v>19</v>
      </c>
      <c r="AL5" s="24" t="s">
        <v>21</v>
      </c>
      <c r="AM5" s="34" t="s">
        <v>2</v>
      </c>
      <c r="AN5" s="34" t="s">
        <v>23</v>
      </c>
      <c r="AO5" s="23" t="s">
        <v>19</v>
      </c>
      <c r="AP5" s="24" t="s">
        <v>21</v>
      </c>
      <c r="AQ5" s="38" t="s">
        <v>2</v>
      </c>
      <c r="AR5" s="54" t="s">
        <v>23</v>
      </c>
      <c r="AS5" s="30" t="s">
        <v>19</v>
      </c>
      <c r="AT5" s="39" t="s">
        <v>21</v>
      </c>
      <c r="AU5" s="34" t="s">
        <v>2</v>
      </c>
      <c r="AV5" s="34" t="s">
        <v>23</v>
      </c>
      <c r="AW5" s="23" t="s">
        <v>19</v>
      </c>
      <c r="AX5" s="24" t="s">
        <v>21</v>
      </c>
      <c r="AY5" s="34" t="s">
        <v>2</v>
      </c>
      <c r="AZ5" s="34" t="s">
        <v>23</v>
      </c>
      <c r="BA5" s="23" t="s">
        <v>19</v>
      </c>
      <c r="BB5" s="24" t="s">
        <v>21</v>
      </c>
      <c r="BC5" s="34" t="s">
        <v>2</v>
      </c>
      <c r="BD5" s="34" t="s">
        <v>23</v>
      </c>
      <c r="BE5" s="23" t="s">
        <v>19</v>
      </c>
      <c r="BF5" s="24" t="s">
        <v>21</v>
      </c>
      <c r="BG5" s="34" t="s">
        <v>2</v>
      </c>
      <c r="BH5" s="34" t="s">
        <v>23</v>
      </c>
      <c r="BI5" s="23" t="s">
        <v>19</v>
      </c>
      <c r="BJ5" s="24" t="s">
        <v>21</v>
      </c>
      <c r="BK5" s="38" t="s">
        <v>2</v>
      </c>
      <c r="BL5" s="54" t="s">
        <v>23</v>
      </c>
      <c r="BM5" s="30" t="s">
        <v>19</v>
      </c>
      <c r="BN5" s="39" t="s">
        <v>21</v>
      </c>
      <c r="BO5" s="34" t="s">
        <v>2</v>
      </c>
      <c r="BP5" s="34" t="s">
        <v>23</v>
      </c>
      <c r="BQ5" s="23" t="s">
        <v>19</v>
      </c>
      <c r="BR5" s="24" t="s">
        <v>21</v>
      </c>
      <c r="BS5" s="34" t="s">
        <v>2</v>
      </c>
      <c r="BT5" s="34" t="s">
        <v>23</v>
      </c>
      <c r="BU5" s="23" t="s">
        <v>19</v>
      </c>
      <c r="BV5" s="24" t="s">
        <v>21</v>
      </c>
      <c r="BW5" s="34" t="s">
        <v>2</v>
      </c>
      <c r="BX5" s="34" t="s">
        <v>23</v>
      </c>
      <c r="BY5" s="23" t="s">
        <v>19</v>
      </c>
      <c r="BZ5" s="24" t="s">
        <v>21</v>
      </c>
      <c r="CA5" s="34" t="s">
        <v>2</v>
      </c>
      <c r="CB5" s="34" t="s">
        <v>23</v>
      </c>
      <c r="CC5" s="23" t="s">
        <v>19</v>
      </c>
      <c r="CD5" s="24" t="s">
        <v>21</v>
      </c>
      <c r="CE5" s="38" t="s">
        <v>2</v>
      </c>
      <c r="CF5" s="54" t="s">
        <v>23</v>
      </c>
      <c r="CG5" s="30" t="s">
        <v>19</v>
      </c>
      <c r="CH5" s="39" t="s">
        <v>21</v>
      </c>
      <c r="CI5" s="34" t="s">
        <v>2</v>
      </c>
      <c r="CJ5" s="34" t="s">
        <v>23</v>
      </c>
      <c r="CK5" s="23" t="s">
        <v>19</v>
      </c>
      <c r="CL5" s="24" t="s">
        <v>21</v>
      </c>
      <c r="CM5" s="34" t="s">
        <v>2</v>
      </c>
      <c r="CN5" s="34" t="s">
        <v>23</v>
      </c>
      <c r="CO5" s="23" t="s">
        <v>19</v>
      </c>
      <c r="CP5" s="24" t="s">
        <v>21</v>
      </c>
      <c r="CQ5" s="34" t="s">
        <v>2</v>
      </c>
      <c r="CR5" s="34" t="s">
        <v>23</v>
      </c>
      <c r="CS5" s="23" t="s">
        <v>19</v>
      </c>
      <c r="CT5" s="24" t="s">
        <v>21</v>
      </c>
      <c r="CU5" s="34" t="s">
        <v>2</v>
      </c>
      <c r="CV5" s="34" t="s">
        <v>23</v>
      </c>
      <c r="CW5" s="23" t="s">
        <v>19</v>
      </c>
      <c r="CX5" s="24" t="s">
        <v>21</v>
      </c>
      <c r="CY5" s="38" t="s">
        <v>2</v>
      </c>
      <c r="CZ5" s="54" t="s">
        <v>23</v>
      </c>
      <c r="DA5" s="30" t="s">
        <v>19</v>
      </c>
      <c r="DB5" s="39" t="s">
        <v>21</v>
      </c>
      <c r="DC5" s="34" t="s">
        <v>2</v>
      </c>
      <c r="DD5" s="34" t="s">
        <v>23</v>
      </c>
      <c r="DE5" s="23" t="s">
        <v>19</v>
      </c>
      <c r="DF5" s="24" t="s">
        <v>21</v>
      </c>
      <c r="DG5" s="34" t="s">
        <v>2</v>
      </c>
      <c r="DH5" s="34" t="s">
        <v>23</v>
      </c>
      <c r="DI5" s="23" t="s">
        <v>19</v>
      </c>
      <c r="DJ5" s="24" t="s">
        <v>21</v>
      </c>
      <c r="DK5" s="34" t="s">
        <v>2</v>
      </c>
      <c r="DL5" s="34" t="s">
        <v>23</v>
      </c>
      <c r="DM5" s="23" t="s">
        <v>19</v>
      </c>
      <c r="DN5" s="24" t="s">
        <v>21</v>
      </c>
      <c r="DO5" s="34" t="s">
        <v>2</v>
      </c>
      <c r="DP5" s="34" t="s">
        <v>23</v>
      </c>
      <c r="DQ5" s="23" t="s">
        <v>19</v>
      </c>
      <c r="DR5" s="24" t="s">
        <v>21</v>
      </c>
      <c r="DS5" s="38" t="s">
        <v>2</v>
      </c>
      <c r="DT5" s="54" t="s">
        <v>23</v>
      </c>
      <c r="DU5" s="30" t="s">
        <v>19</v>
      </c>
      <c r="DV5" s="39" t="s">
        <v>21</v>
      </c>
    </row>
    <row r="6" spans="1:127" x14ac:dyDescent="0.35">
      <c r="A6" s="6">
        <v>1</v>
      </c>
      <c r="B6" s="3" t="s">
        <v>4</v>
      </c>
      <c r="C6" s="312">
        <v>23126.827283873023</v>
      </c>
      <c r="D6" s="11">
        <v>494176.2541111398</v>
      </c>
      <c r="E6" s="189">
        <v>11428.728876619676</v>
      </c>
      <c r="F6" s="40"/>
      <c r="G6" s="92">
        <v>23166.555193330307</v>
      </c>
      <c r="H6" s="11">
        <v>499963.3999926094</v>
      </c>
      <c r="I6" s="189">
        <v>11582.429700573863</v>
      </c>
      <c r="J6" s="12"/>
      <c r="K6" s="92">
        <v>23187.00003278648</v>
      </c>
      <c r="L6" s="11">
        <v>408930.14161871595</v>
      </c>
      <c r="M6" s="189">
        <v>9481.8632071205466</v>
      </c>
      <c r="N6" s="12"/>
      <c r="O6" s="92">
        <v>23207.207452706178</v>
      </c>
      <c r="P6" s="11">
        <v>414027.72723799839</v>
      </c>
      <c r="Q6" s="189">
        <v>9608.427357184677</v>
      </c>
      <c r="R6" s="12"/>
      <c r="S6" s="92">
        <v>23126.125549584282</v>
      </c>
      <c r="T6" s="11">
        <v>416868.2309620204</v>
      </c>
      <c r="U6" s="189">
        <v>9640.54704686078</v>
      </c>
      <c r="V6" s="49"/>
      <c r="W6" s="92">
        <v>23246.652917571584</v>
      </c>
      <c r="X6" s="11">
        <v>416136.39068819024</v>
      </c>
      <c r="Y6" s="189">
        <v>9673.7782406993247</v>
      </c>
      <c r="Z6" s="40"/>
      <c r="AA6" s="92">
        <v>23185.640380685269</v>
      </c>
      <c r="AB6" s="11">
        <v>419416.54953003291</v>
      </c>
      <c r="AC6" s="189">
        <v>9724.4412871112145</v>
      </c>
      <c r="AD6" s="12"/>
      <c r="AE6" s="92">
        <v>23255.57628793396</v>
      </c>
      <c r="AF6" s="11">
        <v>412058.71827347699</v>
      </c>
      <c r="AG6" s="189">
        <v>9582.6629579171313</v>
      </c>
      <c r="AH6" s="12"/>
      <c r="AI6" s="92">
        <v>22755.081885678781</v>
      </c>
      <c r="AJ6" s="11">
        <v>417457.46663499915</v>
      </c>
      <c r="AK6" s="189">
        <v>9499.2788370674225</v>
      </c>
      <c r="AL6" s="12"/>
      <c r="AM6" s="92">
        <v>22253.716033491848</v>
      </c>
      <c r="AN6" s="11">
        <v>422987.1652054275</v>
      </c>
      <c r="AO6" s="189">
        <v>9413.0362602932873</v>
      </c>
      <c r="AP6" s="49"/>
      <c r="AQ6" s="92">
        <v>21267.956892717415</v>
      </c>
      <c r="AR6" s="11">
        <v>453217.9789050931</v>
      </c>
      <c r="AS6" s="189">
        <v>9639.0204383580294</v>
      </c>
      <c r="AT6" s="40"/>
      <c r="AU6" s="92">
        <v>21260.344930700816</v>
      </c>
      <c r="AV6" s="11">
        <v>456249.84593364812</v>
      </c>
      <c r="AW6" s="189">
        <v>9700.0290991284637</v>
      </c>
      <c r="AX6" s="12"/>
      <c r="AY6" s="92">
        <v>21251.966214708315</v>
      </c>
      <c r="AZ6" s="11">
        <v>459302.8291060169</v>
      </c>
      <c r="BA6" s="189">
        <v>9761.0882064810176</v>
      </c>
      <c r="BB6" s="12"/>
      <c r="BC6" s="92">
        <v>21242.945160671199</v>
      </c>
      <c r="BD6" s="11">
        <v>462376.10608449543</v>
      </c>
      <c r="BE6" s="189">
        <v>9822.2302651576247</v>
      </c>
      <c r="BF6" s="12"/>
      <c r="BG6" s="92">
        <v>21233.275492828856</v>
      </c>
      <c r="BH6" s="11">
        <v>465469.74996858893</v>
      </c>
      <c r="BI6" s="189">
        <v>9883.4474346612151</v>
      </c>
      <c r="BJ6" s="49"/>
      <c r="BK6" s="92">
        <v>21229.117922445588</v>
      </c>
      <c r="BL6" s="11">
        <v>468335.39050467563</v>
      </c>
      <c r="BM6" s="189">
        <v>9942.3472322783618</v>
      </c>
      <c r="BN6" s="40"/>
      <c r="BO6" s="92">
        <v>21136.669961576492</v>
      </c>
      <c r="BP6" s="11">
        <v>473308.24579168804</v>
      </c>
      <c r="BQ6" s="189">
        <v>10004.160181391635</v>
      </c>
      <c r="BR6" s="12"/>
      <c r="BS6" s="92">
        <v>21042.881442316106</v>
      </c>
      <c r="BT6" s="11">
        <v>478347.58056417783</v>
      </c>
      <c r="BU6" s="189">
        <v>10065.811426030747</v>
      </c>
      <c r="BV6" s="12"/>
      <c r="BW6" s="92">
        <v>20947.7947274945</v>
      </c>
      <c r="BX6" s="11">
        <v>483454.32085536217</v>
      </c>
      <c r="BY6" s="189">
        <v>10127.30187339839</v>
      </c>
      <c r="BZ6" s="12"/>
      <c r="CA6" s="92">
        <v>20851.575239717993</v>
      </c>
      <c r="CB6" s="11">
        <v>488628.50456000975</v>
      </c>
      <c r="CC6" s="189">
        <v>10188.674027103929</v>
      </c>
      <c r="CD6" s="49"/>
      <c r="CE6" s="92">
        <v>20885.006582512615</v>
      </c>
      <c r="CF6" s="11">
        <v>492098.76687823923</v>
      </c>
      <c r="CG6" s="189">
        <v>10277.485985498368</v>
      </c>
      <c r="CH6" s="40"/>
      <c r="CI6" s="92">
        <v>20793.910235312422</v>
      </c>
      <c r="CJ6" s="11">
        <v>497333.1544225883</v>
      </c>
      <c r="CK6" s="189">
        <v>10341.500970108073</v>
      </c>
      <c r="CL6" s="12"/>
      <c r="CM6" s="92">
        <v>20701.995252958979</v>
      </c>
      <c r="CN6" s="11">
        <v>502633.97270263801</v>
      </c>
      <c r="CO6" s="189">
        <v>10405.526116865925</v>
      </c>
      <c r="CP6" s="12"/>
      <c r="CQ6" s="92">
        <v>20609.310267688259</v>
      </c>
      <c r="CR6" s="11">
        <v>508001.96213355014</v>
      </c>
      <c r="CS6" s="189">
        <v>10469.570054204758</v>
      </c>
      <c r="CT6" s="12"/>
      <c r="CU6" s="92">
        <v>20515.635342790494</v>
      </c>
      <c r="CV6" s="11">
        <v>513439.9660829354</v>
      </c>
      <c r="CW6" s="189">
        <v>10533.547114572222</v>
      </c>
      <c r="CX6" s="49"/>
      <c r="CY6" s="92">
        <v>20421.041389801616</v>
      </c>
      <c r="CZ6" s="11">
        <v>518891.73790210584</v>
      </c>
      <c r="DA6" s="189">
        <v>10596.309656524996</v>
      </c>
      <c r="DB6" s="40"/>
      <c r="DC6" s="92">
        <v>20342.151597261229</v>
      </c>
      <c r="DD6" s="11">
        <v>525107.04936530162</v>
      </c>
      <c r="DE6" s="189">
        <v>10681.807202979502</v>
      </c>
      <c r="DF6" s="12"/>
      <c r="DG6" s="92">
        <v>20262.645443711372</v>
      </c>
      <c r="DH6" s="11">
        <v>531410.13483613031</v>
      </c>
      <c r="DI6" s="189">
        <v>10767.775147379361</v>
      </c>
      <c r="DJ6" s="12"/>
      <c r="DK6" s="92">
        <v>20182.594840667327</v>
      </c>
      <c r="DL6" s="11">
        <v>537801.96682330046</v>
      </c>
      <c r="DM6" s="189">
        <v>10854.239200908685</v>
      </c>
      <c r="DN6" s="12"/>
      <c r="DO6" s="92">
        <v>20104.837331260107</v>
      </c>
      <c r="DP6" s="11">
        <v>544259.65741493239</v>
      </c>
      <c r="DQ6" s="189">
        <v>10942.251878294568</v>
      </c>
      <c r="DR6" s="49"/>
      <c r="DS6" s="92">
        <v>20029.325078885948</v>
      </c>
      <c r="DT6" s="11">
        <v>550703.72792250023</v>
      </c>
      <c r="DU6" s="189">
        <v>11030.223988714117</v>
      </c>
      <c r="DV6" s="25"/>
      <c r="DW6" s="141">
        <v>666823.3643656692</v>
      </c>
    </row>
    <row r="7" spans="1:127" x14ac:dyDescent="0.35">
      <c r="A7" s="9" t="s">
        <v>7</v>
      </c>
      <c r="B7" s="94" t="s">
        <v>107</v>
      </c>
      <c r="C7" s="314">
        <v>13678.170650378019</v>
      </c>
      <c r="D7" s="35">
        <v>347230.18425866496</v>
      </c>
      <c r="E7" s="79">
        <v>4749.473715252223</v>
      </c>
      <c r="F7" s="42"/>
      <c r="G7" s="120">
        <v>13574.500392836957</v>
      </c>
      <c r="H7" s="35">
        <v>350702.48610125162</v>
      </c>
      <c r="I7" s="79">
        <v>4760.6110353503382</v>
      </c>
      <c r="J7" s="14"/>
      <c r="K7" s="120">
        <v>13452.844206001046</v>
      </c>
      <c r="L7" s="35">
        <v>283532.18268266995</v>
      </c>
      <c r="M7" s="79">
        <v>3814.3142810173863</v>
      </c>
      <c r="N7" s="14"/>
      <c r="O7" s="120">
        <v>13325.978986078448</v>
      </c>
      <c r="P7" s="35">
        <v>286367.50450949668</v>
      </c>
      <c r="Q7" s="79">
        <v>3816.1273473892779</v>
      </c>
      <c r="R7" s="14"/>
      <c r="S7" s="120">
        <v>13197.640097707101</v>
      </c>
      <c r="T7" s="35">
        <v>289231.17955459165</v>
      </c>
      <c r="U7" s="79">
        <v>3817.1690127968009</v>
      </c>
      <c r="V7" s="50"/>
      <c r="W7" s="120">
        <v>12739.476595492673</v>
      </c>
      <c r="X7" s="35">
        <v>292123.49135013757</v>
      </c>
      <c r="Y7" s="79">
        <v>3721.5003810486842</v>
      </c>
      <c r="Z7" s="42"/>
      <c r="AA7" s="120">
        <v>12659.30736228527</v>
      </c>
      <c r="AB7" s="35">
        <v>295044.72626363894</v>
      </c>
      <c r="AC7" s="79">
        <v>3735.0618753927265</v>
      </c>
      <c r="AD7" s="14"/>
      <c r="AE7" s="120">
        <v>12789.334358945083</v>
      </c>
      <c r="AF7" s="35">
        <v>297995.17352627532</v>
      </c>
      <c r="AG7" s="79">
        <v>3811.1599115793952</v>
      </c>
      <c r="AH7" s="14"/>
      <c r="AI7" s="120">
        <v>12269.088641626277</v>
      </c>
      <c r="AJ7" s="35">
        <v>300975.12526153808</v>
      </c>
      <c r="AK7" s="79">
        <v>3692.690490758383</v>
      </c>
      <c r="AL7" s="14"/>
      <c r="AM7" s="120">
        <v>11747.688481805937</v>
      </c>
      <c r="AN7" s="35">
        <v>303984.87651415344</v>
      </c>
      <c r="AO7" s="79">
        <v>3571.1196324685206</v>
      </c>
      <c r="AP7" s="50"/>
      <c r="AQ7" s="120">
        <v>7770.281105629123</v>
      </c>
      <c r="AR7" s="35">
        <v>307024.725279295</v>
      </c>
      <c r="AS7" s="79">
        <v>2385.6684217986781</v>
      </c>
      <c r="AT7" s="42"/>
      <c r="AU7" s="120">
        <v>7673.2955738814362</v>
      </c>
      <c r="AV7" s="35">
        <v>310094.97253208794</v>
      </c>
      <c r="AW7" s="79">
        <v>2379.4503802133559</v>
      </c>
      <c r="AX7" s="14"/>
      <c r="AY7" s="120">
        <v>7575.2862998499604</v>
      </c>
      <c r="AZ7" s="35">
        <v>313195.92225740879</v>
      </c>
      <c r="BA7" s="79">
        <v>2372.5487790454222</v>
      </c>
      <c r="BB7" s="14"/>
      <c r="BC7" s="120">
        <v>7476.3856726140393</v>
      </c>
      <c r="BD7" s="35">
        <v>316327.88147998287</v>
      </c>
      <c r="BE7" s="79">
        <v>2364.9892409452959</v>
      </c>
      <c r="BF7" s="14"/>
      <c r="BG7" s="120">
        <v>7376.5950650762625</v>
      </c>
      <c r="BH7" s="35">
        <v>319491.16029478272</v>
      </c>
      <c r="BI7" s="79">
        <v>2356.7569163659837</v>
      </c>
      <c r="BJ7" s="50"/>
      <c r="BK7" s="120">
        <v>7265.4158589794288</v>
      </c>
      <c r="BL7" s="35">
        <v>322686.07189773052</v>
      </c>
      <c r="BM7" s="79">
        <v>2344.4485042375472</v>
      </c>
      <c r="BN7" s="42"/>
      <c r="BO7" s="120">
        <v>7152.7859377871673</v>
      </c>
      <c r="BP7" s="35">
        <v>325912.93261670781</v>
      </c>
      <c r="BQ7" s="79">
        <v>2331.1854413637643</v>
      </c>
      <c r="BR7" s="14"/>
      <c r="BS7" s="120">
        <v>7038.5952178827592</v>
      </c>
      <c r="BT7" s="35">
        <v>329172.06194287492</v>
      </c>
      <c r="BU7" s="79">
        <v>2316.9089010517268</v>
      </c>
      <c r="BV7" s="14"/>
      <c r="BW7" s="120">
        <v>6922.8925374040036</v>
      </c>
      <c r="BX7" s="35">
        <v>332463.78256230365</v>
      </c>
      <c r="BY7" s="79">
        <v>2301.6110392576793</v>
      </c>
      <c r="BZ7" s="14"/>
      <c r="CA7" s="120">
        <v>6805.8495296304736</v>
      </c>
      <c r="CB7" s="35">
        <v>335788.42038792669</v>
      </c>
      <c r="CC7" s="79">
        <v>2285.3254629525304</v>
      </c>
      <c r="CD7" s="50"/>
      <c r="CE7" s="120">
        <v>6667.517659461545</v>
      </c>
      <c r="CF7" s="35">
        <v>339146.30459180597</v>
      </c>
      <c r="CG7" s="79">
        <v>2261.2639750069902</v>
      </c>
      <c r="CH7" s="42"/>
      <c r="CI7" s="120">
        <v>6543.6003095068099</v>
      </c>
      <c r="CJ7" s="35">
        <v>342537.76763772406</v>
      </c>
      <c r="CK7" s="79">
        <v>2241.4302423319832</v>
      </c>
      <c r="CL7" s="14"/>
      <c r="CM7" s="120">
        <v>6418.6739179007</v>
      </c>
      <c r="CN7" s="35">
        <v>345963.1453141013</v>
      </c>
      <c r="CO7" s="79">
        <v>2220.6246173825116</v>
      </c>
      <c r="CP7" s="14"/>
      <c r="CQ7" s="120">
        <v>6292.7923705956937</v>
      </c>
      <c r="CR7" s="35">
        <v>349422.77676724229</v>
      </c>
      <c r="CS7" s="79">
        <v>2198.8449837532644</v>
      </c>
      <c r="CT7" s="14"/>
      <c r="CU7" s="120">
        <v>6165.7407687638315</v>
      </c>
      <c r="CV7" s="35">
        <v>352917.00453491474</v>
      </c>
      <c r="CW7" s="79">
        <v>2175.994762850934</v>
      </c>
      <c r="CX7" s="50"/>
      <c r="CY7" s="120">
        <v>6027.5948546086856</v>
      </c>
      <c r="CZ7" s="35">
        <v>356446.17458026391</v>
      </c>
      <c r="DA7" s="79">
        <v>2148.513127844948</v>
      </c>
      <c r="DB7" s="42"/>
      <c r="DC7" s="120">
        <v>5916.7824483990207</v>
      </c>
      <c r="DD7" s="35">
        <v>360010.63632606657</v>
      </c>
      <c r="DE7" s="79">
        <v>2130.1046142510336</v>
      </c>
      <c r="DF7" s="14"/>
      <c r="DG7" s="120">
        <v>5805.1874694121925</v>
      </c>
      <c r="DH7" s="35">
        <v>363610.74268932722</v>
      </c>
      <c r="DI7" s="79">
        <v>2110.8285272037433</v>
      </c>
      <c r="DJ7" s="14"/>
      <c r="DK7" s="120">
        <v>5692.8860865317756</v>
      </c>
      <c r="DL7" s="35">
        <v>367246.85011622048</v>
      </c>
      <c r="DM7" s="79">
        <v>2090.6944833492521</v>
      </c>
      <c r="DN7" s="14"/>
      <c r="DO7" s="120">
        <v>5582.7199242117749</v>
      </c>
      <c r="DP7" s="35">
        <v>370919.31861738267</v>
      </c>
      <c r="DQ7" s="79">
        <v>2070.7386703203179</v>
      </c>
      <c r="DR7" s="50"/>
      <c r="DS7" s="120">
        <v>5469.6450581549498</v>
      </c>
      <c r="DT7" s="35">
        <v>374628.51180355652</v>
      </c>
      <c r="DU7" s="79">
        <v>2049.0849882302659</v>
      </c>
      <c r="DV7" s="26"/>
    </row>
    <row r="8" spans="1:127" x14ac:dyDescent="0.35">
      <c r="A8" s="9" t="s">
        <v>8</v>
      </c>
      <c r="B8" s="10" t="s">
        <v>91</v>
      </c>
      <c r="C8" s="314">
        <v>175.396791411072</v>
      </c>
      <c r="D8" s="35">
        <v>261123.34184633999</v>
      </c>
      <c r="E8" s="79">
        <v>45.800196322384544</v>
      </c>
      <c r="F8" s="42"/>
      <c r="G8" s="120">
        <v>171.88885558285057</v>
      </c>
      <c r="H8" s="35">
        <v>263734.57526480337</v>
      </c>
      <c r="I8" s="79">
        <v>45.333034319896221</v>
      </c>
      <c r="J8" s="14"/>
      <c r="K8" s="120">
        <v>168.45107847119357</v>
      </c>
      <c r="L8" s="35">
        <v>261123.34184633999</v>
      </c>
      <c r="M8" s="79">
        <v>43.986508548018122</v>
      </c>
      <c r="N8" s="14"/>
      <c r="O8" s="120">
        <v>165.0820569017697</v>
      </c>
      <c r="P8" s="35">
        <v>263734.57526480337</v>
      </c>
      <c r="Q8" s="79">
        <v>43.537846160828337</v>
      </c>
      <c r="R8" s="14"/>
      <c r="S8" s="120">
        <v>161.78041576373431</v>
      </c>
      <c r="T8" s="35">
        <v>266371.92101745139</v>
      </c>
      <c r="U8" s="79">
        <v>43.093760129987878</v>
      </c>
      <c r="V8" s="50"/>
      <c r="W8" s="120">
        <v>155.30919913318493</v>
      </c>
      <c r="X8" s="35">
        <v>269035.6402276259</v>
      </c>
      <c r="Y8" s="79">
        <v>41.783709822036251</v>
      </c>
      <c r="Z8" s="42"/>
      <c r="AA8" s="120">
        <v>149.09683116785754</v>
      </c>
      <c r="AB8" s="35">
        <v>271725.99662990216</v>
      </c>
      <c r="AC8" s="79">
        <v>40.513485043446344</v>
      </c>
      <c r="AD8" s="14"/>
      <c r="AE8" s="120">
        <v>143.13295792114323</v>
      </c>
      <c r="AF8" s="35">
        <v>274443.25659620116</v>
      </c>
      <c r="AG8" s="79">
        <v>39.281875098125575</v>
      </c>
      <c r="AH8" s="14"/>
      <c r="AI8" s="120">
        <v>137.40763960429751</v>
      </c>
      <c r="AJ8" s="35">
        <v>277187.68916216318</v>
      </c>
      <c r="AK8" s="79">
        <v>38.087706095142565</v>
      </c>
      <c r="AL8" s="14"/>
      <c r="AM8" s="120">
        <v>131.91133402012562</v>
      </c>
      <c r="AN8" s="35">
        <v>279959.5660537848</v>
      </c>
      <c r="AO8" s="79">
        <v>36.929839829850224</v>
      </c>
      <c r="AP8" s="50"/>
      <c r="AQ8" s="120">
        <v>126.6348806593206</v>
      </c>
      <c r="AR8" s="35">
        <v>282759.16171432263</v>
      </c>
      <c r="AS8" s="79">
        <v>35.807172699022786</v>
      </c>
      <c r="AT8" s="42"/>
      <c r="AU8" s="120">
        <v>121.56948543294777</v>
      </c>
      <c r="AV8" s="35">
        <v>285586.75333146588</v>
      </c>
      <c r="AW8" s="79">
        <v>34.71863464897249</v>
      </c>
      <c r="AX8" s="14"/>
      <c r="AY8" s="120">
        <v>116.70670601562986</v>
      </c>
      <c r="AZ8" s="35">
        <v>288442.62086478056</v>
      </c>
      <c r="BA8" s="79">
        <v>33.663188155643731</v>
      </c>
      <c r="BB8" s="14"/>
      <c r="BC8" s="120">
        <v>112.03843777500467</v>
      </c>
      <c r="BD8" s="35">
        <v>291327.04707342834</v>
      </c>
      <c r="BE8" s="79">
        <v>32.639827235712154</v>
      </c>
      <c r="BF8" s="14"/>
      <c r="BG8" s="120">
        <v>107.55690026400448</v>
      </c>
      <c r="BH8" s="35">
        <v>294240.31754416262</v>
      </c>
      <c r="BI8" s="79">
        <v>31.647576487746505</v>
      </c>
      <c r="BJ8" s="50"/>
      <c r="BK8" s="120">
        <v>103.25462425344431</v>
      </c>
      <c r="BL8" s="35">
        <v>297182.72071960423</v>
      </c>
      <c r="BM8" s="79">
        <v>30.685490162519013</v>
      </c>
      <c r="BN8" s="42"/>
      <c r="BO8" s="120">
        <v>99.124439283306529</v>
      </c>
      <c r="BP8" s="35">
        <v>300154.54792680027</v>
      </c>
      <c r="BQ8" s="79">
        <v>29.752651261578432</v>
      </c>
      <c r="BR8" s="14"/>
      <c r="BS8" s="120">
        <v>95.159461711974274</v>
      </c>
      <c r="BT8" s="35">
        <v>303156.09340606828</v>
      </c>
      <c r="BU8" s="79">
        <v>28.848170663226451</v>
      </c>
      <c r="BV8" s="14"/>
      <c r="BW8" s="120">
        <v>91.353083243495306</v>
      </c>
      <c r="BX8" s="35">
        <v>306187.65434012894</v>
      </c>
      <c r="BY8" s="79">
        <v>27.971186275064365</v>
      </c>
      <c r="BZ8" s="14"/>
      <c r="CA8" s="120">
        <v>87.698959913755488</v>
      </c>
      <c r="CB8" s="35">
        <v>309249.53088353021</v>
      </c>
      <c r="CC8" s="79">
        <v>27.120862212302406</v>
      </c>
      <c r="CD8" s="50"/>
      <c r="CE8" s="120">
        <v>84.191001517205265</v>
      </c>
      <c r="CF8" s="35">
        <v>312342.02619236551</v>
      </c>
      <c r="CG8" s="79">
        <v>26.296388001048413</v>
      </c>
      <c r="CH8" s="42"/>
      <c r="CI8" s="120">
        <v>80.823361456517048</v>
      </c>
      <c r="CJ8" s="35">
        <v>315465.44645428914</v>
      </c>
      <c r="CK8" s="79">
        <v>25.496977805816535</v>
      </c>
      <c r="CL8" s="14"/>
      <c r="CM8" s="120">
        <v>77.590426998256362</v>
      </c>
      <c r="CN8" s="35">
        <v>318620.100918832</v>
      </c>
      <c r="CO8" s="79">
        <v>24.721869680519706</v>
      </c>
      <c r="CP8" s="14"/>
      <c r="CQ8" s="120">
        <v>74.486809918326102</v>
      </c>
      <c r="CR8" s="35">
        <v>321806.30192802032</v>
      </c>
      <c r="CS8" s="79">
        <v>23.970324842231907</v>
      </c>
      <c r="CT8" s="14"/>
      <c r="CU8" s="120">
        <v>71.507337521593058</v>
      </c>
      <c r="CV8" s="35">
        <v>325024.36494730052</v>
      </c>
      <c r="CW8" s="79">
        <v>23.241626967028058</v>
      </c>
      <c r="CX8" s="50"/>
      <c r="CY8" s="120">
        <v>68.647044020729339</v>
      </c>
      <c r="CZ8" s="35">
        <v>328274.60859677353</v>
      </c>
      <c r="DA8" s="79">
        <v>22.535081507230405</v>
      </c>
      <c r="DB8" s="42"/>
      <c r="DC8" s="120">
        <v>65.901162259900161</v>
      </c>
      <c r="DD8" s="35">
        <v>331557.35468274128</v>
      </c>
      <c r="DE8" s="79">
        <v>21.850015029410599</v>
      </c>
      <c r="DF8" s="14"/>
      <c r="DG8" s="120">
        <v>63.265115769504156</v>
      </c>
      <c r="DH8" s="35">
        <v>334872.9282295687</v>
      </c>
      <c r="DI8" s="79">
        <v>21.185774572516518</v>
      </c>
      <c r="DJ8" s="14"/>
      <c r="DK8" s="120">
        <v>60.734511138723988</v>
      </c>
      <c r="DL8" s="35">
        <v>338221.65751186438</v>
      </c>
      <c r="DM8" s="79">
        <v>20.541727025512017</v>
      </c>
      <c r="DN8" s="14"/>
      <c r="DO8" s="120">
        <v>58.305130693175023</v>
      </c>
      <c r="DP8" s="35">
        <v>341603.87408698304</v>
      </c>
      <c r="DQ8" s="79">
        <v>19.91725852393645</v>
      </c>
      <c r="DR8" s="50"/>
      <c r="DS8" s="120">
        <v>55.972925465448021</v>
      </c>
      <c r="DT8" s="35">
        <v>345019.91282785288</v>
      </c>
      <c r="DU8" s="79">
        <v>19.311773864808782</v>
      </c>
      <c r="DV8" s="26"/>
    </row>
    <row r="9" spans="1:127" x14ac:dyDescent="0.35">
      <c r="A9" s="9" t="s">
        <v>9</v>
      </c>
      <c r="B9" s="10" t="s">
        <v>100</v>
      </c>
      <c r="C9" s="314">
        <v>6093.1395300839295</v>
      </c>
      <c r="D9" s="35">
        <v>1126139.5528567452</v>
      </c>
      <c r="E9" s="79">
        <v>6861.7254259024749</v>
      </c>
      <c r="F9" s="42"/>
      <c r="G9" s="120">
        <v>6151.6050205152942</v>
      </c>
      <c r="H9" s="35">
        <v>1137400.9483853127</v>
      </c>
      <c r="I9" s="79">
        <v>6996.8413844259467</v>
      </c>
      <c r="J9" s="14"/>
      <c r="K9" s="120">
        <v>6211.825211523822</v>
      </c>
      <c r="L9" s="35">
        <v>938449.62738062127</v>
      </c>
      <c r="M9" s="79">
        <v>5829.4850551080799</v>
      </c>
      <c r="N9" s="14"/>
      <c r="O9" s="120">
        <v>6273.8262605403315</v>
      </c>
      <c r="P9" s="35">
        <v>947834.12365442747</v>
      </c>
      <c r="Q9" s="79">
        <v>5946.5466156193788</v>
      </c>
      <c r="R9" s="14"/>
      <c r="S9" s="120">
        <v>6235.944274532605</v>
      </c>
      <c r="T9" s="35">
        <v>957312.46489097178</v>
      </c>
      <c r="U9" s="79">
        <v>5969.7471843755511</v>
      </c>
      <c r="V9" s="50"/>
      <c r="W9" s="120">
        <v>6194.2077489696776</v>
      </c>
      <c r="X9" s="35">
        <v>966885.58953988156</v>
      </c>
      <c r="Y9" s="79">
        <v>5989.0902110950501</v>
      </c>
      <c r="Z9" s="42"/>
      <c r="AA9" s="120">
        <v>6172.9768132560966</v>
      </c>
      <c r="AB9" s="35">
        <v>976554.44543528033</v>
      </c>
      <c r="AC9" s="79">
        <v>6028.2479485541517</v>
      </c>
      <c r="AD9" s="14"/>
      <c r="AE9" s="120">
        <v>5910.2395970916841</v>
      </c>
      <c r="AF9" s="35">
        <v>986319.98988963314</v>
      </c>
      <c r="AG9" s="79">
        <v>5829.3874596487785</v>
      </c>
      <c r="AH9" s="14"/>
      <c r="AI9" s="120">
        <v>5889.1162304721583</v>
      </c>
      <c r="AJ9" s="35">
        <v>996183.18978852953</v>
      </c>
      <c r="AK9" s="79">
        <v>5866.6385915071551</v>
      </c>
      <c r="AL9" s="14"/>
      <c r="AM9" s="120">
        <v>5868.0468436897345</v>
      </c>
      <c r="AN9" s="35">
        <v>1006145.0216864148</v>
      </c>
      <c r="AO9" s="79">
        <v>5904.1061188011063</v>
      </c>
      <c r="AP9" s="50"/>
      <c r="AQ9" s="120">
        <v>6574.8715673337329</v>
      </c>
      <c r="AR9" s="35">
        <v>1016206.471903279</v>
      </c>
      <c r="AS9" s="79">
        <v>6681.4270386573944</v>
      </c>
      <c r="AT9" s="42"/>
      <c r="AU9" s="120">
        <v>6571.1105322911944</v>
      </c>
      <c r="AV9" s="35">
        <v>1026368.5366223118</v>
      </c>
      <c r="AW9" s="79">
        <v>6744.3811010111731</v>
      </c>
      <c r="AX9" s="14"/>
      <c r="AY9" s="120">
        <v>6567.4038697474862</v>
      </c>
      <c r="AZ9" s="35">
        <v>1036632.2219885349</v>
      </c>
      <c r="BA9" s="79">
        <v>6807.9824661924395</v>
      </c>
      <c r="BB9" s="14"/>
      <c r="BC9" s="120">
        <v>6563.7517111869183</v>
      </c>
      <c r="BD9" s="35">
        <v>1046998.5442084202</v>
      </c>
      <c r="BE9" s="79">
        <v>6872.2384861582304</v>
      </c>
      <c r="BF9" s="14"/>
      <c r="BG9" s="120">
        <v>6560.1541883933496</v>
      </c>
      <c r="BH9" s="35">
        <v>1057468.5296505045</v>
      </c>
      <c r="BI9" s="79">
        <v>6937.1566038809133</v>
      </c>
      <c r="BJ9" s="50"/>
      <c r="BK9" s="120">
        <v>6554.1577454508106</v>
      </c>
      <c r="BL9" s="35">
        <v>1068043.2149470095</v>
      </c>
      <c r="BM9" s="79">
        <v>7000.1237097211269</v>
      </c>
      <c r="BN9" s="42"/>
      <c r="BO9" s="120">
        <v>6554.4698907441134</v>
      </c>
      <c r="BP9" s="35">
        <v>1078723.6470964795</v>
      </c>
      <c r="BQ9" s="79">
        <v>7070.4616653275534</v>
      </c>
      <c r="BR9" s="14"/>
      <c r="BS9" s="120">
        <v>6554.8370689594676</v>
      </c>
      <c r="BT9" s="35">
        <v>1089510.8835674443</v>
      </c>
      <c r="BU9" s="79">
        <v>7141.5663266426654</v>
      </c>
      <c r="BV9" s="14"/>
      <c r="BW9" s="120">
        <v>6555.2594130850966</v>
      </c>
      <c r="BX9" s="35">
        <v>1100405.9924031186</v>
      </c>
      <c r="BY9" s="79">
        <v>7213.4467399157902</v>
      </c>
      <c r="BZ9" s="14"/>
      <c r="CA9" s="120">
        <v>6555.7370564118601</v>
      </c>
      <c r="CB9" s="35">
        <v>1111410.0523271498</v>
      </c>
      <c r="CC9" s="79">
        <v>7286.1120649097402</v>
      </c>
      <c r="CD9" s="50"/>
      <c r="CE9" s="120">
        <v>6556.2701325338649</v>
      </c>
      <c r="CF9" s="35">
        <v>1122524.1528504214</v>
      </c>
      <c r="CG9" s="79">
        <v>7359.5715763810967</v>
      </c>
      <c r="CH9" s="42"/>
      <c r="CI9" s="120">
        <v>6560.458775349095</v>
      </c>
      <c r="CJ9" s="35">
        <v>1133749.3943789257</v>
      </c>
      <c r="CK9" s="79">
        <v>7437.9161633999456</v>
      </c>
      <c r="CL9" s="14"/>
      <c r="CM9" s="120">
        <v>6564.7031190600228</v>
      </c>
      <c r="CN9" s="35">
        <v>1145086.8883227149</v>
      </c>
      <c r="CO9" s="79">
        <v>7517.1554673668634</v>
      </c>
      <c r="CP9" s="14"/>
      <c r="CQ9" s="120">
        <v>6569.0032981742397</v>
      </c>
      <c r="CR9" s="35">
        <v>1156537.7572059422</v>
      </c>
      <c r="CS9" s="79">
        <v>7597.300341548872</v>
      </c>
      <c r="CT9" s="14"/>
      <c r="CU9" s="120">
        <v>6573.3594475050695</v>
      </c>
      <c r="CV9" s="35">
        <v>1168103.1347780016</v>
      </c>
      <c r="CW9" s="79">
        <v>7678.3617766532643</v>
      </c>
      <c r="CX9" s="50"/>
      <c r="CY9" s="120">
        <v>6577.771702172201</v>
      </c>
      <c r="CZ9" s="35">
        <v>1179784.1661257816</v>
      </c>
      <c r="DA9" s="79">
        <v>7760.3509026129932</v>
      </c>
      <c r="DB9" s="42"/>
      <c r="DC9" s="120">
        <v>6594.8401976023079</v>
      </c>
      <c r="DD9" s="35">
        <v>1191582.0077870395</v>
      </c>
      <c r="DE9" s="79">
        <v>7858.2929236936343</v>
      </c>
      <c r="DF9" s="14"/>
      <c r="DG9" s="120">
        <v>6611.9650695296759</v>
      </c>
      <c r="DH9" s="35">
        <v>1203497.82786491</v>
      </c>
      <c r="DI9" s="79">
        <v>7957.4855990976239</v>
      </c>
      <c r="DJ9" s="14"/>
      <c r="DK9" s="120">
        <v>6629.1464539968283</v>
      </c>
      <c r="DL9" s="35">
        <v>1215532.806143559</v>
      </c>
      <c r="DM9" s="79">
        <v>8057.9449915633886</v>
      </c>
      <c r="DN9" s="14"/>
      <c r="DO9" s="120">
        <v>6646.3844873551579</v>
      </c>
      <c r="DP9" s="35">
        <v>1227688.1342049947</v>
      </c>
      <c r="DQ9" s="79">
        <v>8159.6873704900745</v>
      </c>
      <c r="DR9" s="50"/>
      <c r="DS9" s="120">
        <v>6662.8793062655513</v>
      </c>
      <c r="DT9" s="35">
        <v>1239965.0155470446</v>
      </c>
      <c r="DU9" s="79">
        <v>8261.7372425816466</v>
      </c>
      <c r="DV9" s="26"/>
    </row>
    <row r="10" spans="1:127" x14ac:dyDescent="0.35">
      <c r="A10" s="9" t="s">
        <v>10</v>
      </c>
      <c r="B10" s="10" t="s">
        <v>92</v>
      </c>
      <c r="C10" s="314">
        <v>130.72199999999998</v>
      </c>
      <c r="D10" s="35">
        <v>191073.62710817999</v>
      </c>
      <c r="E10" s="79">
        <v>24.977526682835499</v>
      </c>
      <c r="F10" s="42"/>
      <c r="G10" s="120">
        <v>183.56261239520956</v>
      </c>
      <c r="H10" s="35">
        <v>192984.36337926181</v>
      </c>
      <c r="I10" s="79">
        <v>35.424713893323705</v>
      </c>
      <c r="J10" s="14"/>
      <c r="K10" s="120">
        <v>247.68122479041912</v>
      </c>
      <c r="L10" s="35">
        <v>191073.62710817999</v>
      </c>
      <c r="M10" s="79">
        <v>47.325349987301848</v>
      </c>
      <c r="N10" s="14"/>
      <c r="O10" s="120">
        <v>300.52183718562873</v>
      </c>
      <c r="P10" s="35">
        <v>192984.36337926181</v>
      </c>
      <c r="Q10" s="79">
        <v>57.996015430834724</v>
      </c>
      <c r="R10" s="14"/>
      <c r="S10" s="120">
        <v>353.3624495808383</v>
      </c>
      <c r="T10" s="35">
        <v>194914.20701305443</v>
      </c>
      <c r="U10" s="79">
        <v>68.875361648239519</v>
      </c>
      <c r="V10" s="50"/>
      <c r="W10" s="120">
        <v>926.15306197604775</v>
      </c>
      <c r="X10" s="35">
        <v>196863.34908318496</v>
      </c>
      <c r="Y10" s="79">
        <v>182.32559354425132</v>
      </c>
      <c r="Z10" s="42"/>
      <c r="AA10" s="120">
        <v>926.15306197604775</v>
      </c>
      <c r="AB10" s="35">
        <v>198831.98257401682</v>
      </c>
      <c r="AC10" s="79">
        <v>184.14884947969384</v>
      </c>
      <c r="AD10" s="14"/>
      <c r="AE10" s="120">
        <v>926.15306197604775</v>
      </c>
      <c r="AF10" s="35">
        <v>200820.302399757</v>
      </c>
      <c r="AG10" s="79">
        <v>185.99033797449079</v>
      </c>
      <c r="AH10" s="14"/>
      <c r="AI10" s="120">
        <v>926.15306197604775</v>
      </c>
      <c r="AJ10" s="35">
        <v>202828.50542375457</v>
      </c>
      <c r="AK10" s="79">
        <v>187.85024135423572</v>
      </c>
      <c r="AL10" s="14"/>
      <c r="AM10" s="120">
        <v>926.15306197604775</v>
      </c>
      <c r="AN10" s="35">
        <v>204856.79047799212</v>
      </c>
      <c r="AO10" s="79">
        <v>189.72874376777807</v>
      </c>
      <c r="AP10" s="50"/>
      <c r="AQ10" s="120">
        <v>1011.3530270952381</v>
      </c>
      <c r="AR10" s="35">
        <v>206905.35838277204</v>
      </c>
      <c r="AS10" s="79">
        <v>209.2543605226416</v>
      </c>
      <c r="AT10" s="42"/>
      <c r="AU10" s="120">
        <v>1011.3530270952381</v>
      </c>
      <c r="AV10" s="35">
        <v>208974.41196659976</v>
      </c>
      <c r="AW10" s="79">
        <v>211.34690412786799</v>
      </c>
      <c r="AX10" s="14"/>
      <c r="AY10" s="120">
        <v>1011.3530270952381</v>
      </c>
      <c r="AZ10" s="35">
        <v>211064.15608626575</v>
      </c>
      <c r="BA10" s="79">
        <v>213.46037316914669</v>
      </c>
      <c r="BB10" s="14"/>
      <c r="BC10" s="120">
        <v>1011.3530270952381</v>
      </c>
      <c r="BD10" s="35">
        <v>213174.79764712841</v>
      </c>
      <c r="BE10" s="79">
        <v>215.59497690083813</v>
      </c>
      <c r="BF10" s="14"/>
      <c r="BG10" s="120">
        <v>1011.3530270952381</v>
      </c>
      <c r="BH10" s="35">
        <v>215306.5456235997</v>
      </c>
      <c r="BI10" s="79">
        <v>217.75092666984654</v>
      </c>
      <c r="BJ10" s="50"/>
      <c r="BK10" s="120">
        <v>1028.0196937619048</v>
      </c>
      <c r="BL10" s="35">
        <v>217459.61107983568</v>
      </c>
      <c r="BM10" s="79">
        <v>223.55276278787559</v>
      </c>
      <c r="BN10" s="42"/>
      <c r="BO10" s="120">
        <v>1028.0196937619048</v>
      </c>
      <c r="BP10" s="35">
        <v>219634.20719063404</v>
      </c>
      <c r="BQ10" s="79">
        <v>225.78829041575435</v>
      </c>
      <c r="BR10" s="14"/>
      <c r="BS10" s="120">
        <v>1028.0196937619048</v>
      </c>
      <c r="BT10" s="35">
        <v>221830.54926254039</v>
      </c>
      <c r="BU10" s="79">
        <v>228.0461733199119</v>
      </c>
      <c r="BV10" s="14"/>
      <c r="BW10" s="120">
        <v>1028.0196937619048</v>
      </c>
      <c r="BX10" s="35">
        <v>224048.85475516578</v>
      </c>
      <c r="BY10" s="79">
        <v>230.326635053111</v>
      </c>
      <c r="BZ10" s="14"/>
      <c r="CA10" s="120">
        <v>1028.0196937619048</v>
      </c>
      <c r="CB10" s="35">
        <v>226289.34330271743</v>
      </c>
      <c r="CC10" s="79">
        <v>232.62990140364212</v>
      </c>
      <c r="CD10" s="50"/>
      <c r="CE10" s="120">
        <v>1178.257789</v>
      </c>
      <c r="CF10" s="35">
        <v>228552.23673574461</v>
      </c>
      <c r="CG10" s="79">
        <v>269.29345312726304</v>
      </c>
      <c r="CH10" s="42"/>
      <c r="CI10" s="120">
        <v>1178.257789</v>
      </c>
      <c r="CJ10" s="35">
        <v>230837.75910310206</v>
      </c>
      <c r="CK10" s="79">
        <v>271.98638765853565</v>
      </c>
      <c r="CL10" s="14"/>
      <c r="CM10" s="120">
        <v>1178.257789</v>
      </c>
      <c r="CN10" s="35">
        <v>233146.13669413308</v>
      </c>
      <c r="CO10" s="79">
        <v>274.706251535121</v>
      </c>
      <c r="CP10" s="14"/>
      <c r="CQ10" s="120">
        <v>1178.257789</v>
      </c>
      <c r="CR10" s="35">
        <v>235477.59806107442</v>
      </c>
      <c r="CS10" s="79">
        <v>277.45331405047222</v>
      </c>
      <c r="CT10" s="14"/>
      <c r="CU10" s="120">
        <v>1178.257789</v>
      </c>
      <c r="CV10" s="35">
        <v>237832.37404168517</v>
      </c>
      <c r="CW10" s="79">
        <v>280.227847190977</v>
      </c>
      <c r="CX10" s="50"/>
      <c r="CY10" s="120">
        <v>1188.257789</v>
      </c>
      <c r="CZ10" s="35">
        <v>240210.69778210201</v>
      </c>
      <c r="DA10" s="79">
        <v>285.43223264070775</v>
      </c>
      <c r="DB10" s="42"/>
      <c r="DC10" s="120">
        <v>1188.257789</v>
      </c>
      <c r="DD10" s="35">
        <v>242612.80475992305</v>
      </c>
      <c r="DE10" s="79">
        <v>288.28655496711485</v>
      </c>
      <c r="DF10" s="14"/>
      <c r="DG10" s="120">
        <v>1188.257789</v>
      </c>
      <c r="DH10" s="35">
        <v>245038.93280752227</v>
      </c>
      <c r="DI10" s="79">
        <v>291.16942051678598</v>
      </c>
      <c r="DJ10" s="14"/>
      <c r="DK10" s="120">
        <v>1188.257789</v>
      </c>
      <c r="DL10" s="35">
        <v>247489.3221355975</v>
      </c>
      <c r="DM10" s="79">
        <v>294.0811147219539</v>
      </c>
      <c r="DN10" s="14"/>
      <c r="DO10" s="120">
        <v>1188.257789</v>
      </c>
      <c r="DP10" s="35">
        <v>249964.21535695347</v>
      </c>
      <c r="DQ10" s="79">
        <v>297.0219258691734</v>
      </c>
      <c r="DR10" s="50"/>
      <c r="DS10" s="120">
        <v>1193.257789</v>
      </c>
      <c r="DT10" s="35">
        <v>252463.857510523</v>
      </c>
      <c r="DU10" s="79">
        <v>301.25446441541771</v>
      </c>
      <c r="DV10" s="26"/>
    </row>
    <row r="11" spans="1:127" x14ac:dyDescent="0.35">
      <c r="A11" s="9" t="s">
        <v>12</v>
      </c>
      <c r="B11" s="10" t="s">
        <v>140</v>
      </c>
      <c r="C11" s="314">
        <v>3.3076000000000003</v>
      </c>
      <c r="D11" s="35">
        <v>0</v>
      </c>
      <c r="E11" s="79">
        <v>0</v>
      </c>
      <c r="F11" s="42"/>
      <c r="G11" s="120">
        <v>3.3076000000000003</v>
      </c>
      <c r="H11" s="35">
        <v>0</v>
      </c>
      <c r="I11" s="79">
        <v>0</v>
      </c>
      <c r="J11" s="14"/>
      <c r="K11" s="120">
        <v>3.3076000000000003</v>
      </c>
      <c r="L11" s="35">
        <v>0</v>
      </c>
      <c r="M11" s="79">
        <v>0</v>
      </c>
      <c r="N11" s="14"/>
      <c r="O11" s="120">
        <v>3.3076000000000003</v>
      </c>
      <c r="P11" s="35">
        <v>0</v>
      </c>
      <c r="Q11" s="79">
        <v>0</v>
      </c>
      <c r="R11" s="14"/>
      <c r="S11" s="120">
        <v>3.3076000000000003</v>
      </c>
      <c r="T11" s="35">
        <v>0</v>
      </c>
      <c r="U11" s="79">
        <v>0</v>
      </c>
      <c r="V11" s="50"/>
      <c r="W11" s="120">
        <v>3.5076000000000001</v>
      </c>
      <c r="X11" s="35">
        <v>0</v>
      </c>
      <c r="Y11" s="79">
        <v>0</v>
      </c>
      <c r="Z11" s="42"/>
      <c r="AA11" s="120">
        <v>3.5076000000000001</v>
      </c>
      <c r="AB11" s="35">
        <v>0</v>
      </c>
      <c r="AC11" s="79">
        <v>0</v>
      </c>
      <c r="AD11" s="14"/>
      <c r="AE11" s="120">
        <v>3.5076000000000001</v>
      </c>
      <c r="AF11" s="35">
        <v>0</v>
      </c>
      <c r="AG11" s="79">
        <v>0</v>
      </c>
      <c r="AH11" s="14"/>
      <c r="AI11" s="120">
        <v>3.5076000000000001</v>
      </c>
      <c r="AJ11" s="35">
        <v>0</v>
      </c>
      <c r="AK11" s="79">
        <v>0</v>
      </c>
      <c r="AL11" s="14"/>
      <c r="AM11" s="120">
        <v>3.5076000000000001</v>
      </c>
      <c r="AN11" s="35">
        <v>0</v>
      </c>
      <c r="AO11" s="79">
        <v>0</v>
      </c>
      <c r="AP11" s="50"/>
      <c r="AQ11" s="120">
        <v>3.8076000000000003</v>
      </c>
      <c r="AR11" s="35">
        <v>0</v>
      </c>
      <c r="AS11" s="79">
        <v>0</v>
      </c>
      <c r="AT11" s="42"/>
      <c r="AU11" s="120">
        <v>3.8076000000000003</v>
      </c>
      <c r="AV11" s="35">
        <v>0</v>
      </c>
      <c r="AW11" s="79">
        <v>0</v>
      </c>
      <c r="AX11" s="14"/>
      <c r="AY11" s="120">
        <v>3.8076000000000003</v>
      </c>
      <c r="AZ11" s="35">
        <v>0</v>
      </c>
      <c r="BA11" s="79">
        <v>0</v>
      </c>
      <c r="BB11" s="14"/>
      <c r="BC11" s="120">
        <v>3.8076000000000003</v>
      </c>
      <c r="BD11" s="35">
        <v>0</v>
      </c>
      <c r="BE11" s="79">
        <v>0</v>
      </c>
      <c r="BF11" s="14"/>
      <c r="BG11" s="120">
        <v>3.8076000000000003</v>
      </c>
      <c r="BH11" s="35">
        <v>0</v>
      </c>
      <c r="BI11" s="79">
        <v>0</v>
      </c>
      <c r="BJ11" s="50"/>
      <c r="BK11" s="120">
        <v>6.1</v>
      </c>
      <c r="BL11" s="35">
        <v>0</v>
      </c>
      <c r="BM11" s="79">
        <v>0</v>
      </c>
      <c r="BN11" s="42"/>
      <c r="BO11" s="120">
        <v>6.1</v>
      </c>
      <c r="BP11" s="35">
        <v>0</v>
      </c>
      <c r="BQ11" s="79">
        <v>0</v>
      </c>
      <c r="BR11" s="14"/>
      <c r="BS11" s="120">
        <v>6.1</v>
      </c>
      <c r="BT11" s="35">
        <v>0</v>
      </c>
      <c r="BU11" s="79">
        <v>0</v>
      </c>
      <c r="BV11" s="14"/>
      <c r="BW11" s="120">
        <v>6.1</v>
      </c>
      <c r="BX11" s="35">
        <v>0</v>
      </c>
      <c r="BY11" s="79">
        <v>0</v>
      </c>
      <c r="BZ11" s="14"/>
      <c r="CA11" s="120">
        <v>6.1</v>
      </c>
      <c r="CB11" s="35">
        <v>0</v>
      </c>
      <c r="CC11" s="79">
        <v>0</v>
      </c>
      <c r="CD11" s="50"/>
      <c r="CE11" s="120">
        <v>6.6</v>
      </c>
      <c r="CF11" s="35">
        <v>0</v>
      </c>
      <c r="CG11" s="79">
        <v>0</v>
      </c>
      <c r="CH11" s="42"/>
      <c r="CI11" s="120">
        <v>6.6</v>
      </c>
      <c r="CJ11" s="35">
        <v>0</v>
      </c>
      <c r="CK11" s="79">
        <v>0</v>
      </c>
      <c r="CL11" s="14"/>
      <c r="CM11" s="120">
        <v>6.6</v>
      </c>
      <c r="CN11" s="35">
        <v>0</v>
      </c>
      <c r="CO11" s="79">
        <v>0</v>
      </c>
      <c r="CP11" s="14"/>
      <c r="CQ11" s="120">
        <v>6.6</v>
      </c>
      <c r="CR11" s="35">
        <v>0</v>
      </c>
      <c r="CS11" s="79">
        <v>0</v>
      </c>
      <c r="CT11" s="14"/>
      <c r="CU11" s="120">
        <v>6.6</v>
      </c>
      <c r="CV11" s="35">
        <v>0</v>
      </c>
      <c r="CW11" s="79">
        <v>0</v>
      </c>
      <c r="CX11" s="50"/>
      <c r="CY11" s="120">
        <v>6.6</v>
      </c>
      <c r="CZ11" s="35">
        <v>0</v>
      </c>
      <c r="DA11" s="79">
        <v>0</v>
      </c>
      <c r="DB11" s="42"/>
      <c r="DC11" s="120">
        <v>6.6</v>
      </c>
      <c r="DD11" s="35">
        <v>0</v>
      </c>
      <c r="DE11" s="79">
        <v>0</v>
      </c>
      <c r="DF11" s="14"/>
      <c r="DG11" s="120">
        <v>6.6</v>
      </c>
      <c r="DH11" s="35">
        <v>0</v>
      </c>
      <c r="DI11" s="79">
        <v>0</v>
      </c>
      <c r="DJ11" s="14"/>
      <c r="DK11" s="120">
        <v>6.6</v>
      </c>
      <c r="DL11" s="35">
        <v>0</v>
      </c>
      <c r="DM11" s="79">
        <v>0</v>
      </c>
      <c r="DN11" s="14"/>
      <c r="DO11" s="120">
        <v>6.6</v>
      </c>
      <c r="DP11" s="35">
        <v>0</v>
      </c>
      <c r="DQ11" s="79">
        <v>0</v>
      </c>
      <c r="DR11" s="50"/>
      <c r="DS11" s="120">
        <v>7.4</v>
      </c>
      <c r="DT11" s="35">
        <v>0</v>
      </c>
      <c r="DU11" s="79">
        <v>0</v>
      </c>
      <c r="DV11" s="26"/>
    </row>
    <row r="12" spans="1:127" x14ac:dyDescent="0.35">
      <c r="A12" s="9" t="s">
        <v>13</v>
      </c>
      <c r="B12" s="10" t="s">
        <v>101</v>
      </c>
      <c r="C12" s="314">
        <v>8.7119999999999993E-3</v>
      </c>
      <c r="D12" s="35">
        <v>0</v>
      </c>
      <c r="E12" s="79">
        <v>0</v>
      </c>
      <c r="F12" s="42"/>
      <c r="G12" s="120">
        <v>8.7119999999999993E-3</v>
      </c>
      <c r="H12" s="35">
        <v>0</v>
      </c>
      <c r="I12" s="79">
        <v>0</v>
      </c>
      <c r="J12" s="14"/>
      <c r="K12" s="120">
        <v>8.7119999999999993E-3</v>
      </c>
      <c r="L12" s="35">
        <v>0</v>
      </c>
      <c r="M12" s="79">
        <v>0</v>
      </c>
      <c r="N12" s="14"/>
      <c r="O12" s="120">
        <v>8.7119999999999993E-3</v>
      </c>
      <c r="P12" s="35">
        <v>0</v>
      </c>
      <c r="Q12" s="79">
        <v>0</v>
      </c>
      <c r="R12" s="14"/>
      <c r="S12" s="120">
        <v>8.7119999999999993E-3</v>
      </c>
      <c r="T12" s="35">
        <v>0</v>
      </c>
      <c r="U12" s="79">
        <v>0</v>
      </c>
      <c r="V12" s="50"/>
      <c r="W12" s="120">
        <v>8.7119999999999993E-3</v>
      </c>
      <c r="X12" s="35">
        <v>0</v>
      </c>
      <c r="Y12" s="79">
        <v>0</v>
      </c>
      <c r="Z12" s="42"/>
      <c r="AA12" s="120">
        <v>8.7119999999999993E-3</v>
      </c>
      <c r="AB12" s="35">
        <v>0</v>
      </c>
      <c r="AC12" s="79">
        <v>0</v>
      </c>
      <c r="AD12" s="14"/>
      <c r="AE12" s="120">
        <v>8.7119999999999993E-3</v>
      </c>
      <c r="AF12" s="35">
        <v>0</v>
      </c>
      <c r="AG12" s="79">
        <v>0</v>
      </c>
      <c r="AH12" s="14"/>
      <c r="AI12" s="120">
        <v>8.7119999999999993E-3</v>
      </c>
      <c r="AJ12" s="35">
        <v>0</v>
      </c>
      <c r="AK12" s="79">
        <v>0</v>
      </c>
      <c r="AL12" s="14"/>
      <c r="AM12" s="120">
        <v>8.7119999999999993E-3</v>
      </c>
      <c r="AN12" s="35">
        <v>0</v>
      </c>
      <c r="AO12" s="79">
        <v>0</v>
      </c>
      <c r="AP12" s="50"/>
      <c r="AQ12" s="120">
        <v>8.7119999999999993E-3</v>
      </c>
      <c r="AR12" s="35">
        <v>0</v>
      </c>
      <c r="AS12" s="79">
        <v>0</v>
      </c>
      <c r="AT12" s="42"/>
      <c r="AU12" s="120">
        <v>8.7119999999999993E-3</v>
      </c>
      <c r="AV12" s="35">
        <v>0</v>
      </c>
      <c r="AW12" s="79">
        <v>0</v>
      </c>
      <c r="AX12" s="14"/>
      <c r="AY12" s="120">
        <v>8.7119999999999993E-3</v>
      </c>
      <c r="AZ12" s="35">
        <v>0</v>
      </c>
      <c r="BA12" s="79">
        <v>0</v>
      </c>
      <c r="BB12" s="14"/>
      <c r="BC12" s="120">
        <v>8.7119999999999993E-3</v>
      </c>
      <c r="BD12" s="35">
        <v>0</v>
      </c>
      <c r="BE12" s="79">
        <v>0</v>
      </c>
      <c r="BF12" s="14"/>
      <c r="BG12" s="120">
        <v>8.7119999999999993E-3</v>
      </c>
      <c r="BH12" s="35">
        <v>0</v>
      </c>
      <c r="BI12" s="79">
        <v>0</v>
      </c>
      <c r="BJ12" s="50"/>
      <c r="BK12" s="120">
        <v>0.17</v>
      </c>
      <c r="BL12" s="35">
        <v>0</v>
      </c>
      <c r="BM12" s="79">
        <v>0</v>
      </c>
      <c r="BN12" s="42"/>
      <c r="BO12" s="120">
        <v>0.17</v>
      </c>
      <c r="BP12" s="35">
        <v>0</v>
      </c>
      <c r="BQ12" s="79">
        <v>0</v>
      </c>
      <c r="BR12" s="14"/>
      <c r="BS12" s="120">
        <v>0.17</v>
      </c>
      <c r="BT12" s="35">
        <v>0</v>
      </c>
      <c r="BU12" s="79">
        <v>0</v>
      </c>
      <c r="BV12" s="14"/>
      <c r="BW12" s="120">
        <v>0.17</v>
      </c>
      <c r="BX12" s="35">
        <v>0</v>
      </c>
      <c r="BY12" s="79">
        <v>0</v>
      </c>
      <c r="BZ12" s="14"/>
      <c r="CA12" s="120">
        <v>0.17</v>
      </c>
      <c r="CB12" s="35">
        <v>0</v>
      </c>
      <c r="CC12" s="79">
        <v>0</v>
      </c>
      <c r="CD12" s="50"/>
      <c r="CE12" s="120">
        <v>0.17</v>
      </c>
      <c r="CF12" s="35">
        <v>0</v>
      </c>
      <c r="CG12" s="79">
        <v>0</v>
      </c>
      <c r="CH12" s="42"/>
      <c r="CI12" s="120">
        <v>0.17</v>
      </c>
      <c r="CJ12" s="35">
        <v>0</v>
      </c>
      <c r="CK12" s="79">
        <v>0</v>
      </c>
      <c r="CL12" s="14"/>
      <c r="CM12" s="120">
        <v>0.17</v>
      </c>
      <c r="CN12" s="35">
        <v>0</v>
      </c>
      <c r="CO12" s="79">
        <v>0</v>
      </c>
      <c r="CP12" s="14"/>
      <c r="CQ12" s="120">
        <v>0.17</v>
      </c>
      <c r="CR12" s="35">
        <v>0</v>
      </c>
      <c r="CS12" s="79">
        <v>0</v>
      </c>
      <c r="CT12" s="14"/>
      <c r="CU12" s="120">
        <v>0.17</v>
      </c>
      <c r="CV12" s="35">
        <v>0</v>
      </c>
      <c r="CW12" s="79">
        <v>0</v>
      </c>
      <c r="CX12" s="50"/>
      <c r="CY12" s="120">
        <v>0.17</v>
      </c>
      <c r="CZ12" s="35">
        <v>0</v>
      </c>
      <c r="DA12" s="79">
        <v>0</v>
      </c>
      <c r="DB12" s="42"/>
      <c r="DC12" s="120">
        <v>0.17</v>
      </c>
      <c r="DD12" s="35">
        <v>0</v>
      </c>
      <c r="DE12" s="79">
        <v>0</v>
      </c>
      <c r="DF12" s="14"/>
      <c r="DG12" s="120">
        <v>0.17</v>
      </c>
      <c r="DH12" s="35">
        <v>0</v>
      </c>
      <c r="DI12" s="79">
        <v>0</v>
      </c>
      <c r="DJ12" s="14"/>
      <c r="DK12" s="120">
        <v>0.17</v>
      </c>
      <c r="DL12" s="35">
        <v>0</v>
      </c>
      <c r="DM12" s="79">
        <v>0</v>
      </c>
      <c r="DN12" s="14"/>
      <c r="DO12" s="120">
        <v>0.17</v>
      </c>
      <c r="DP12" s="35">
        <v>0</v>
      </c>
      <c r="DQ12" s="79">
        <v>0</v>
      </c>
      <c r="DR12" s="50"/>
      <c r="DS12" s="120">
        <v>0.17</v>
      </c>
      <c r="DT12" s="35">
        <v>0</v>
      </c>
      <c r="DU12" s="79">
        <v>0</v>
      </c>
      <c r="DV12" s="26"/>
    </row>
    <row r="13" spans="1:127" x14ac:dyDescent="0.35">
      <c r="A13" s="9" t="s">
        <v>14</v>
      </c>
      <c r="B13" s="10" t="s">
        <v>102</v>
      </c>
      <c r="C13" s="314">
        <v>369</v>
      </c>
      <c r="D13" s="35">
        <v>0</v>
      </c>
      <c r="E13" s="79">
        <v>0</v>
      </c>
      <c r="F13" s="42"/>
      <c r="G13" s="120">
        <v>404.6</v>
      </c>
      <c r="H13" s="35">
        <v>0</v>
      </c>
      <c r="I13" s="79">
        <v>0</v>
      </c>
      <c r="J13" s="14"/>
      <c r="K13" s="120">
        <v>425.8</v>
      </c>
      <c r="L13" s="35">
        <v>0</v>
      </c>
      <c r="M13" s="79">
        <v>0</v>
      </c>
      <c r="N13" s="14"/>
      <c r="O13" s="120">
        <v>461.4</v>
      </c>
      <c r="P13" s="35">
        <v>0</v>
      </c>
      <c r="Q13" s="79">
        <v>0</v>
      </c>
      <c r="R13" s="14"/>
      <c r="S13" s="120">
        <v>496.99999999999994</v>
      </c>
      <c r="T13" s="35">
        <v>0</v>
      </c>
      <c r="U13" s="79">
        <v>0</v>
      </c>
      <c r="V13" s="50"/>
      <c r="W13" s="120">
        <v>547</v>
      </c>
      <c r="X13" s="35">
        <v>0</v>
      </c>
      <c r="Y13" s="79">
        <v>0</v>
      </c>
      <c r="Z13" s="42"/>
      <c r="AA13" s="120">
        <v>593.6</v>
      </c>
      <c r="AB13" s="35">
        <v>0</v>
      </c>
      <c r="AC13" s="79">
        <v>0</v>
      </c>
      <c r="AD13" s="14"/>
      <c r="AE13" s="120">
        <v>640.20000000000005</v>
      </c>
      <c r="AF13" s="35">
        <v>0</v>
      </c>
      <c r="AG13" s="79">
        <v>0</v>
      </c>
      <c r="AH13" s="14"/>
      <c r="AI13" s="120">
        <v>686.80000000000007</v>
      </c>
      <c r="AJ13" s="35">
        <v>0</v>
      </c>
      <c r="AK13" s="79">
        <v>0</v>
      </c>
      <c r="AL13" s="14"/>
      <c r="AM13" s="120">
        <v>733.40000000000009</v>
      </c>
      <c r="AN13" s="35">
        <v>0</v>
      </c>
      <c r="AO13" s="79">
        <v>0</v>
      </c>
      <c r="AP13" s="50"/>
      <c r="AQ13" s="120">
        <v>780</v>
      </c>
      <c r="AR13" s="35">
        <v>0</v>
      </c>
      <c r="AS13" s="79">
        <v>0</v>
      </c>
      <c r="AT13" s="42"/>
      <c r="AU13" s="120">
        <v>864.4</v>
      </c>
      <c r="AV13" s="35">
        <v>0</v>
      </c>
      <c r="AW13" s="79">
        <v>0</v>
      </c>
      <c r="AX13" s="14"/>
      <c r="AY13" s="120">
        <v>948.8</v>
      </c>
      <c r="AZ13" s="35">
        <v>0</v>
      </c>
      <c r="BA13" s="79">
        <v>0</v>
      </c>
      <c r="BB13" s="14"/>
      <c r="BC13" s="120">
        <v>1033.1999999999998</v>
      </c>
      <c r="BD13" s="35">
        <v>0</v>
      </c>
      <c r="BE13" s="79">
        <v>0</v>
      </c>
      <c r="BF13" s="14"/>
      <c r="BG13" s="120">
        <v>1117.5999999999999</v>
      </c>
      <c r="BH13" s="35">
        <v>0</v>
      </c>
      <c r="BI13" s="79">
        <v>0</v>
      </c>
      <c r="BJ13" s="50"/>
      <c r="BK13" s="120">
        <v>1202</v>
      </c>
      <c r="BL13" s="35">
        <v>0</v>
      </c>
      <c r="BM13" s="79">
        <v>0</v>
      </c>
      <c r="BN13" s="42"/>
      <c r="BO13" s="120">
        <v>1223.5999999999999</v>
      </c>
      <c r="BP13" s="35">
        <v>0</v>
      </c>
      <c r="BQ13" s="79">
        <v>0</v>
      </c>
      <c r="BR13" s="14"/>
      <c r="BS13" s="120">
        <v>1245.2</v>
      </c>
      <c r="BT13" s="35">
        <v>0</v>
      </c>
      <c r="BU13" s="79">
        <v>0</v>
      </c>
      <c r="BV13" s="14"/>
      <c r="BW13" s="120">
        <v>1266.8000000000002</v>
      </c>
      <c r="BX13" s="35">
        <v>0</v>
      </c>
      <c r="BY13" s="79">
        <v>0</v>
      </c>
      <c r="BZ13" s="14"/>
      <c r="CA13" s="120">
        <v>1288.4000000000001</v>
      </c>
      <c r="CB13" s="35">
        <v>0</v>
      </c>
      <c r="CC13" s="79">
        <v>0</v>
      </c>
      <c r="CD13" s="50"/>
      <c r="CE13" s="120">
        <v>1310</v>
      </c>
      <c r="CF13" s="35">
        <v>0</v>
      </c>
      <c r="CG13" s="79">
        <v>0</v>
      </c>
      <c r="CH13" s="42"/>
      <c r="CI13" s="120">
        <v>1338</v>
      </c>
      <c r="CJ13" s="35">
        <v>0</v>
      </c>
      <c r="CK13" s="79">
        <v>0</v>
      </c>
      <c r="CL13" s="14"/>
      <c r="CM13" s="120">
        <v>1366</v>
      </c>
      <c r="CN13" s="35">
        <v>0</v>
      </c>
      <c r="CO13" s="79">
        <v>0</v>
      </c>
      <c r="CP13" s="14"/>
      <c r="CQ13" s="120">
        <v>1394</v>
      </c>
      <c r="CR13" s="35">
        <v>0</v>
      </c>
      <c r="CS13" s="79">
        <v>0</v>
      </c>
      <c r="CT13" s="14"/>
      <c r="CU13" s="120">
        <v>1422</v>
      </c>
      <c r="CV13" s="35">
        <v>0</v>
      </c>
      <c r="CW13" s="79">
        <v>0</v>
      </c>
      <c r="CX13" s="50"/>
      <c r="CY13" s="120">
        <v>1450</v>
      </c>
      <c r="CZ13" s="35">
        <v>0</v>
      </c>
      <c r="DA13" s="79">
        <v>0</v>
      </c>
      <c r="DB13" s="42"/>
      <c r="DC13" s="120">
        <v>1465.4</v>
      </c>
      <c r="DD13" s="35">
        <v>0</v>
      </c>
      <c r="DE13" s="79">
        <v>0</v>
      </c>
      <c r="DF13" s="14"/>
      <c r="DG13" s="120">
        <v>1480.8</v>
      </c>
      <c r="DH13" s="35">
        <v>0</v>
      </c>
      <c r="DI13" s="79">
        <v>0</v>
      </c>
      <c r="DJ13" s="14"/>
      <c r="DK13" s="120">
        <v>1496.1999999999998</v>
      </c>
      <c r="DL13" s="35">
        <v>0</v>
      </c>
      <c r="DM13" s="79">
        <v>0</v>
      </c>
      <c r="DN13" s="14"/>
      <c r="DO13" s="120">
        <v>1511.6</v>
      </c>
      <c r="DP13" s="35">
        <v>0</v>
      </c>
      <c r="DQ13" s="79">
        <v>0</v>
      </c>
      <c r="DR13" s="50"/>
      <c r="DS13" s="120">
        <v>1527</v>
      </c>
      <c r="DT13" s="35">
        <v>0</v>
      </c>
      <c r="DU13" s="79">
        <v>0</v>
      </c>
      <c r="DV13" s="26"/>
    </row>
    <row r="14" spans="1:127" x14ac:dyDescent="0.35">
      <c r="A14" s="9" t="s">
        <v>15</v>
      </c>
      <c r="B14" s="10" t="s">
        <v>103</v>
      </c>
      <c r="C14" s="314">
        <v>25.091999999999999</v>
      </c>
      <c r="D14" s="35">
        <v>0</v>
      </c>
      <c r="E14" s="79">
        <v>0</v>
      </c>
      <c r="F14" s="42"/>
      <c r="G14" s="120">
        <v>25.091999999999999</v>
      </c>
      <c r="H14" s="35">
        <v>0</v>
      </c>
      <c r="I14" s="79">
        <v>0</v>
      </c>
      <c r="J14" s="14"/>
      <c r="K14" s="120">
        <v>25.091999999999999</v>
      </c>
      <c r="L14" s="35">
        <v>0</v>
      </c>
      <c r="M14" s="79">
        <v>0</v>
      </c>
      <c r="N14" s="14"/>
      <c r="O14" s="120">
        <v>25.091999999999999</v>
      </c>
      <c r="P14" s="35">
        <v>0</v>
      </c>
      <c r="Q14" s="79">
        <v>0</v>
      </c>
      <c r="R14" s="14"/>
      <c r="S14" s="120">
        <v>25.091999999999999</v>
      </c>
      <c r="T14" s="35">
        <v>0</v>
      </c>
      <c r="U14" s="79">
        <v>0</v>
      </c>
      <c r="V14" s="50"/>
      <c r="W14" s="120">
        <v>29</v>
      </c>
      <c r="X14" s="35">
        <v>0</v>
      </c>
      <c r="Y14" s="79">
        <v>0</v>
      </c>
      <c r="Z14" s="42"/>
      <c r="AA14" s="120">
        <v>29</v>
      </c>
      <c r="AB14" s="35">
        <v>0</v>
      </c>
      <c r="AC14" s="79">
        <v>0</v>
      </c>
      <c r="AD14" s="14"/>
      <c r="AE14" s="120">
        <v>29</v>
      </c>
      <c r="AF14" s="35">
        <v>0</v>
      </c>
      <c r="AG14" s="79">
        <v>0</v>
      </c>
      <c r="AH14" s="14"/>
      <c r="AI14" s="120">
        <v>29</v>
      </c>
      <c r="AJ14" s="35">
        <v>0</v>
      </c>
      <c r="AK14" s="79">
        <v>0</v>
      </c>
      <c r="AL14" s="14"/>
      <c r="AM14" s="120">
        <v>29</v>
      </c>
      <c r="AN14" s="35">
        <v>0</v>
      </c>
      <c r="AO14" s="79">
        <v>0</v>
      </c>
      <c r="AP14" s="50"/>
      <c r="AQ14" s="120">
        <v>29</v>
      </c>
      <c r="AR14" s="35">
        <v>0</v>
      </c>
      <c r="AS14" s="79">
        <v>0</v>
      </c>
      <c r="AT14" s="42"/>
      <c r="AU14" s="120">
        <v>29</v>
      </c>
      <c r="AV14" s="35">
        <v>0</v>
      </c>
      <c r="AW14" s="79">
        <v>0</v>
      </c>
      <c r="AX14" s="14"/>
      <c r="AY14" s="120">
        <v>29</v>
      </c>
      <c r="AZ14" s="35">
        <v>0</v>
      </c>
      <c r="BA14" s="79">
        <v>0</v>
      </c>
      <c r="BB14" s="14"/>
      <c r="BC14" s="120">
        <v>29</v>
      </c>
      <c r="BD14" s="35">
        <v>0</v>
      </c>
      <c r="BE14" s="79">
        <v>0</v>
      </c>
      <c r="BF14" s="14"/>
      <c r="BG14" s="120">
        <v>29</v>
      </c>
      <c r="BH14" s="35">
        <v>0</v>
      </c>
      <c r="BI14" s="79">
        <v>0</v>
      </c>
      <c r="BJ14" s="50"/>
      <c r="BK14" s="120">
        <v>29</v>
      </c>
      <c r="BL14" s="35">
        <v>0</v>
      </c>
      <c r="BM14" s="79">
        <v>0</v>
      </c>
      <c r="BN14" s="42"/>
      <c r="BO14" s="120">
        <v>29</v>
      </c>
      <c r="BP14" s="35">
        <v>0</v>
      </c>
      <c r="BQ14" s="79">
        <v>0</v>
      </c>
      <c r="BR14" s="14"/>
      <c r="BS14" s="120">
        <v>29</v>
      </c>
      <c r="BT14" s="35">
        <v>0</v>
      </c>
      <c r="BU14" s="79">
        <v>0</v>
      </c>
      <c r="BV14" s="14"/>
      <c r="BW14" s="120">
        <v>29</v>
      </c>
      <c r="BX14" s="35">
        <v>0</v>
      </c>
      <c r="BY14" s="79">
        <v>0</v>
      </c>
      <c r="BZ14" s="14"/>
      <c r="CA14" s="120">
        <v>29</v>
      </c>
      <c r="CB14" s="35">
        <v>0</v>
      </c>
      <c r="CC14" s="79">
        <v>0</v>
      </c>
      <c r="CD14" s="50"/>
      <c r="CE14" s="120">
        <v>29</v>
      </c>
      <c r="CF14" s="35">
        <v>0</v>
      </c>
      <c r="CG14" s="79">
        <v>0</v>
      </c>
      <c r="CH14" s="42"/>
      <c r="CI14" s="120">
        <v>29</v>
      </c>
      <c r="CJ14" s="35">
        <v>0</v>
      </c>
      <c r="CK14" s="79">
        <v>0</v>
      </c>
      <c r="CL14" s="14"/>
      <c r="CM14" s="120">
        <v>29</v>
      </c>
      <c r="CN14" s="35">
        <v>0</v>
      </c>
      <c r="CO14" s="79">
        <v>0</v>
      </c>
      <c r="CP14" s="14"/>
      <c r="CQ14" s="120">
        <v>29</v>
      </c>
      <c r="CR14" s="35">
        <v>0</v>
      </c>
      <c r="CS14" s="79">
        <v>0</v>
      </c>
      <c r="CT14" s="14"/>
      <c r="CU14" s="120">
        <v>29</v>
      </c>
      <c r="CV14" s="35">
        <v>0</v>
      </c>
      <c r="CW14" s="79">
        <v>0</v>
      </c>
      <c r="CX14" s="50"/>
      <c r="CY14" s="120">
        <v>29</v>
      </c>
      <c r="CZ14" s="35">
        <v>0</v>
      </c>
      <c r="DA14" s="79">
        <v>0</v>
      </c>
      <c r="DB14" s="42"/>
      <c r="DC14" s="120">
        <v>29</v>
      </c>
      <c r="DD14" s="35">
        <v>0</v>
      </c>
      <c r="DE14" s="79">
        <v>0</v>
      </c>
      <c r="DF14" s="14"/>
      <c r="DG14" s="120">
        <v>29</v>
      </c>
      <c r="DH14" s="35">
        <v>0</v>
      </c>
      <c r="DI14" s="79">
        <v>0</v>
      </c>
      <c r="DJ14" s="14"/>
      <c r="DK14" s="120">
        <v>29</v>
      </c>
      <c r="DL14" s="35">
        <v>0</v>
      </c>
      <c r="DM14" s="79">
        <v>0</v>
      </c>
      <c r="DN14" s="14"/>
      <c r="DO14" s="120">
        <v>29</v>
      </c>
      <c r="DP14" s="35">
        <v>0</v>
      </c>
      <c r="DQ14" s="79">
        <v>0</v>
      </c>
      <c r="DR14" s="50"/>
      <c r="DS14" s="120">
        <v>29</v>
      </c>
      <c r="DT14" s="35">
        <v>0</v>
      </c>
      <c r="DU14" s="79">
        <v>0</v>
      </c>
      <c r="DV14" s="26"/>
    </row>
    <row r="15" spans="1:127" x14ac:dyDescent="0.35">
      <c r="A15" s="9" t="s">
        <v>16</v>
      </c>
      <c r="B15" s="10" t="s">
        <v>104</v>
      </c>
      <c r="C15" s="314">
        <v>114</v>
      </c>
      <c r="D15" s="35">
        <v>0</v>
      </c>
      <c r="E15" s="79">
        <v>0</v>
      </c>
      <c r="F15" s="42"/>
      <c r="G15" s="120">
        <v>114</v>
      </c>
      <c r="H15" s="35">
        <v>0</v>
      </c>
      <c r="I15" s="79">
        <v>0</v>
      </c>
      <c r="J15" s="14"/>
      <c r="K15" s="120">
        <v>114</v>
      </c>
      <c r="L15" s="35">
        <v>0</v>
      </c>
      <c r="M15" s="79">
        <v>0</v>
      </c>
      <c r="N15" s="14"/>
      <c r="O15" s="120">
        <v>114</v>
      </c>
      <c r="P15" s="35">
        <v>0</v>
      </c>
      <c r="Q15" s="79">
        <v>0</v>
      </c>
      <c r="R15" s="14"/>
      <c r="S15" s="120">
        <v>114</v>
      </c>
      <c r="T15" s="35">
        <v>0</v>
      </c>
      <c r="U15" s="79">
        <v>0</v>
      </c>
      <c r="V15" s="50"/>
      <c r="W15" s="120">
        <v>114</v>
      </c>
      <c r="X15" s="35">
        <v>0</v>
      </c>
      <c r="Y15" s="79">
        <v>0</v>
      </c>
      <c r="Z15" s="42"/>
      <c r="AA15" s="120">
        <v>114</v>
      </c>
      <c r="AB15" s="35">
        <v>0</v>
      </c>
      <c r="AC15" s="79">
        <v>0</v>
      </c>
      <c r="AD15" s="14"/>
      <c r="AE15" s="120">
        <v>114</v>
      </c>
      <c r="AF15" s="35">
        <v>0</v>
      </c>
      <c r="AG15" s="79">
        <v>0</v>
      </c>
      <c r="AH15" s="14"/>
      <c r="AI15" s="120">
        <v>114</v>
      </c>
      <c r="AJ15" s="35">
        <v>0</v>
      </c>
      <c r="AK15" s="79">
        <v>0</v>
      </c>
      <c r="AL15" s="14"/>
      <c r="AM15" s="120">
        <v>114</v>
      </c>
      <c r="AN15" s="35">
        <v>0</v>
      </c>
      <c r="AO15" s="79">
        <v>0</v>
      </c>
      <c r="AP15" s="50"/>
      <c r="AQ15" s="120">
        <v>114</v>
      </c>
      <c r="AR15" s="35">
        <v>0</v>
      </c>
      <c r="AS15" s="79">
        <v>0</v>
      </c>
      <c r="AT15" s="42"/>
      <c r="AU15" s="120">
        <v>127.8</v>
      </c>
      <c r="AV15" s="35">
        <v>0</v>
      </c>
      <c r="AW15" s="79">
        <v>0</v>
      </c>
      <c r="AX15" s="14"/>
      <c r="AY15" s="120">
        <v>141.6</v>
      </c>
      <c r="AZ15" s="35">
        <v>0</v>
      </c>
      <c r="BA15" s="79">
        <v>0</v>
      </c>
      <c r="BB15" s="14"/>
      <c r="BC15" s="120">
        <v>155.4</v>
      </c>
      <c r="BD15" s="35">
        <v>0</v>
      </c>
      <c r="BE15" s="79">
        <v>0</v>
      </c>
      <c r="BF15" s="14"/>
      <c r="BG15" s="120">
        <v>169.20000000000002</v>
      </c>
      <c r="BH15" s="35">
        <v>0</v>
      </c>
      <c r="BI15" s="79">
        <v>0</v>
      </c>
      <c r="BJ15" s="50"/>
      <c r="BK15" s="120">
        <v>183</v>
      </c>
      <c r="BL15" s="35">
        <v>0</v>
      </c>
      <c r="BM15" s="79">
        <v>0</v>
      </c>
      <c r="BN15" s="42"/>
      <c r="BO15" s="120">
        <v>185.4</v>
      </c>
      <c r="BP15" s="35">
        <v>0</v>
      </c>
      <c r="BQ15" s="79">
        <v>0</v>
      </c>
      <c r="BR15" s="14"/>
      <c r="BS15" s="120">
        <v>187.8</v>
      </c>
      <c r="BT15" s="35">
        <v>0</v>
      </c>
      <c r="BU15" s="79">
        <v>0</v>
      </c>
      <c r="BV15" s="14"/>
      <c r="BW15" s="120">
        <v>190.20000000000002</v>
      </c>
      <c r="BX15" s="35">
        <v>0</v>
      </c>
      <c r="BY15" s="79">
        <v>0</v>
      </c>
      <c r="BZ15" s="14"/>
      <c r="CA15" s="120">
        <v>192.60000000000002</v>
      </c>
      <c r="CB15" s="35">
        <v>0</v>
      </c>
      <c r="CC15" s="79">
        <v>0</v>
      </c>
      <c r="CD15" s="50"/>
      <c r="CE15" s="120">
        <v>195</v>
      </c>
      <c r="CF15" s="35">
        <v>0</v>
      </c>
      <c r="CG15" s="79">
        <v>0</v>
      </c>
      <c r="CH15" s="42"/>
      <c r="CI15" s="120">
        <v>199</v>
      </c>
      <c r="CJ15" s="35">
        <v>0</v>
      </c>
      <c r="CK15" s="79">
        <v>0</v>
      </c>
      <c r="CL15" s="14"/>
      <c r="CM15" s="120">
        <v>203</v>
      </c>
      <c r="CN15" s="35">
        <v>0</v>
      </c>
      <c r="CO15" s="79">
        <v>0</v>
      </c>
      <c r="CP15" s="14"/>
      <c r="CQ15" s="120">
        <v>207</v>
      </c>
      <c r="CR15" s="35">
        <v>0</v>
      </c>
      <c r="CS15" s="79">
        <v>0</v>
      </c>
      <c r="CT15" s="14"/>
      <c r="CU15" s="120">
        <v>211</v>
      </c>
      <c r="CV15" s="35">
        <v>0</v>
      </c>
      <c r="CW15" s="79">
        <v>0</v>
      </c>
      <c r="CX15" s="50"/>
      <c r="CY15" s="120">
        <v>215</v>
      </c>
      <c r="CZ15" s="35">
        <v>0</v>
      </c>
      <c r="DA15" s="79">
        <v>0</v>
      </c>
      <c r="DB15" s="42"/>
      <c r="DC15" s="120">
        <v>217.2</v>
      </c>
      <c r="DD15" s="35">
        <v>0</v>
      </c>
      <c r="DE15" s="79">
        <v>0</v>
      </c>
      <c r="DF15" s="14"/>
      <c r="DG15" s="120">
        <v>219.39999999999998</v>
      </c>
      <c r="DH15" s="35">
        <v>0</v>
      </c>
      <c r="DI15" s="79">
        <v>0</v>
      </c>
      <c r="DJ15" s="14"/>
      <c r="DK15" s="120">
        <v>221.59999999999997</v>
      </c>
      <c r="DL15" s="35">
        <v>0</v>
      </c>
      <c r="DM15" s="79">
        <v>0</v>
      </c>
      <c r="DN15" s="14"/>
      <c r="DO15" s="120">
        <v>223.79999999999995</v>
      </c>
      <c r="DP15" s="35">
        <v>0</v>
      </c>
      <c r="DQ15" s="79">
        <v>0</v>
      </c>
      <c r="DR15" s="50"/>
      <c r="DS15" s="120">
        <v>226</v>
      </c>
      <c r="DT15" s="35">
        <v>0</v>
      </c>
      <c r="DU15" s="79">
        <v>0</v>
      </c>
      <c r="DV15" s="26"/>
    </row>
    <row r="16" spans="1:127" x14ac:dyDescent="0.35">
      <c r="A16" s="9" t="s">
        <v>24</v>
      </c>
      <c r="B16" s="10" t="s">
        <v>105</v>
      </c>
      <c r="C16" s="314">
        <v>0</v>
      </c>
      <c r="D16" s="35">
        <v>0</v>
      </c>
      <c r="E16" s="79">
        <v>0</v>
      </c>
      <c r="F16" s="42"/>
      <c r="G16" s="120">
        <v>0</v>
      </c>
      <c r="H16" s="35">
        <v>0</v>
      </c>
      <c r="I16" s="79">
        <v>0</v>
      </c>
      <c r="J16" s="14"/>
      <c r="K16" s="120">
        <v>0</v>
      </c>
      <c r="L16" s="35">
        <v>0</v>
      </c>
      <c r="M16" s="79">
        <v>0</v>
      </c>
      <c r="N16" s="14"/>
      <c r="O16" s="120">
        <v>0</v>
      </c>
      <c r="P16" s="35">
        <v>0</v>
      </c>
      <c r="Q16" s="79">
        <v>0</v>
      </c>
      <c r="R16" s="14"/>
      <c r="S16" s="120">
        <v>0</v>
      </c>
      <c r="T16" s="35">
        <v>0</v>
      </c>
      <c r="U16" s="79">
        <v>0</v>
      </c>
      <c r="V16" s="50"/>
      <c r="W16" s="120">
        <v>0</v>
      </c>
      <c r="X16" s="35">
        <v>0</v>
      </c>
      <c r="Y16" s="79">
        <v>0</v>
      </c>
      <c r="Z16" s="42"/>
      <c r="AA16" s="120">
        <v>0</v>
      </c>
      <c r="AB16" s="35">
        <v>0</v>
      </c>
      <c r="AC16" s="79">
        <v>0</v>
      </c>
      <c r="AD16" s="14"/>
      <c r="AE16" s="120">
        <v>0</v>
      </c>
      <c r="AF16" s="35">
        <v>0</v>
      </c>
      <c r="AG16" s="79">
        <v>0</v>
      </c>
      <c r="AH16" s="14"/>
      <c r="AI16" s="120">
        <v>0</v>
      </c>
      <c r="AJ16" s="35">
        <v>0</v>
      </c>
      <c r="AK16" s="79">
        <v>0</v>
      </c>
      <c r="AL16" s="14"/>
      <c r="AM16" s="120">
        <v>0</v>
      </c>
      <c r="AN16" s="35">
        <v>0</v>
      </c>
      <c r="AO16" s="79">
        <v>0</v>
      </c>
      <c r="AP16" s="50"/>
      <c r="AQ16" s="120">
        <v>96</v>
      </c>
      <c r="AR16" s="35">
        <v>0</v>
      </c>
      <c r="AS16" s="79">
        <v>0</v>
      </c>
      <c r="AT16" s="42"/>
      <c r="AU16" s="120">
        <v>96</v>
      </c>
      <c r="AV16" s="35">
        <v>0</v>
      </c>
      <c r="AW16" s="79">
        <v>0</v>
      </c>
      <c r="AX16" s="14"/>
      <c r="AY16" s="120">
        <v>96</v>
      </c>
      <c r="AZ16" s="35">
        <v>0</v>
      </c>
      <c r="BA16" s="79">
        <v>0</v>
      </c>
      <c r="BB16" s="14"/>
      <c r="BC16" s="120">
        <v>96</v>
      </c>
      <c r="BD16" s="35">
        <v>0</v>
      </c>
      <c r="BE16" s="79">
        <v>0</v>
      </c>
      <c r="BF16" s="14"/>
      <c r="BG16" s="120">
        <v>96</v>
      </c>
      <c r="BH16" s="35">
        <v>0</v>
      </c>
      <c r="BI16" s="79">
        <v>0</v>
      </c>
      <c r="BJ16" s="50"/>
      <c r="BK16" s="120">
        <v>96</v>
      </c>
      <c r="BL16" s="35">
        <v>0</v>
      </c>
      <c r="BM16" s="79">
        <v>0</v>
      </c>
      <c r="BN16" s="42"/>
      <c r="BO16" s="120">
        <v>96</v>
      </c>
      <c r="BP16" s="35">
        <v>0</v>
      </c>
      <c r="BQ16" s="79">
        <v>0</v>
      </c>
      <c r="BR16" s="14"/>
      <c r="BS16" s="120">
        <v>96</v>
      </c>
      <c r="BT16" s="35">
        <v>0</v>
      </c>
      <c r="BU16" s="79">
        <v>0</v>
      </c>
      <c r="BV16" s="14"/>
      <c r="BW16" s="120">
        <v>96</v>
      </c>
      <c r="BX16" s="35">
        <v>0</v>
      </c>
      <c r="BY16" s="79">
        <v>0</v>
      </c>
      <c r="BZ16" s="14"/>
      <c r="CA16" s="120">
        <v>96</v>
      </c>
      <c r="CB16" s="35">
        <v>0</v>
      </c>
      <c r="CC16" s="79">
        <v>0</v>
      </c>
      <c r="CD16" s="50"/>
      <c r="CE16" s="120">
        <v>96</v>
      </c>
      <c r="CF16" s="35">
        <v>0</v>
      </c>
      <c r="CG16" s="79">
        <v>0</v>
      </c>
      <c r="CH16" s="42"/>
      <c r="CI16" s="120">
        <v>96</v>
      </c>
      <c r="CJ16" s="35">
        <v>0</v>
      </c>
      <c r="CK16" s="79">
        <v>0</v>
      </c>
      <c r="CL16" s="14"/>
      <c r="CM16" s="120">
        <v>96</v>
      </c>
      <c r="CN16" s="35">
        <v>0</v>
      </c>
      <c r="CO16" s="79">
        <v>0</v>
      </c>
      <c r="CP16" s="14"/>
      <c r="CQ16" s="120">
        <v>96</v>
      </c>
      <c r="CR16" s="35">
        <v>0</v>
      </c>
      <c r="CS16" s="79">
        <v>0</v>
      </c>
      <c r="CT16" s="14"/>
      <c r="CU16" s="120">
        <v>96</v>
      </c>
      <c r="CV16" s="35">
        <v>0</v>
      </c>
      <c r="CW16" s="79">
        <v>0</v>
      </c>
      <c r="CX16" s="50"/>
      <c r="CY16" s="120">
        <v>96</v>
      </c>
      <c r="CZ16" s="35">
        <v>0</v>
      </c>
      <c r="DA16" s="79">
        <v>0</v>
      </c>
      <c r="DB16" s="42"/>
      <c r="DC16" s="120">
        <v>96</v>
      </c>
      <c r="DD16" s="35">
        <v>0</v>
      </c>
      <c r="DE16" s="79">
        <v>0</v>
      </c>
      <c r="DF16" s="14"/>
      <c r="DG16" s="120">
        <v>96</v>
      </c>
      <c r="DH16" s="35">
        <v>0</v>
      </c>
      <c r="DI16" s="79">
        <v>0</v>
      </c>
      <c r="DJ16" s="14"/>
      <c r="DK16" s="120">
        <v>96</v>
      </c>
      <c r="DL16" s="35">
        <v>0</v>
      </c>
      <c r="DM16" s="79">
        <v>0</v>
      </c>
      <c r="DN16" s="14"/>
      <c r="DO16" s="120">
        <v>96</v>
      </c>
      <c r="DP16" s="35">
        <v>0</v>
      </c>
      <c r="DQ16" s="79">
        <v>0</v>
      </c>
      <c r="DR16" s="50"/>
      <c r="DS16" s="120">
        <v>96</v>
      </c>
      <c r="DT16" s="35">
        <v>0</v>
      </c>
      <c r="DU16" s="79">
        <v>0</v>
      </c>
      <c r="DV16" s="26"/>
    </row>
    <row r="17" spans="1:126" ht="26.5" x14ac:dyDescent="0.35">
      <c r="A17" s="9" t="s">
        <v>30</v>
      </c>
      <c r="B17" s="10" t="s">
        <v>106</v>
      </c>
      <c r="C17" s="332">
        <v>2537.9899999999998</v>
      </c>
      <c r="D17" s="35">
        <v>-99782.894156493989</v>
      </c>
      <c r="E17" s="79">
        <v>-253.24798754024016</v>
      </c>
      <c r="F17" s="42"/>
      <c r="G17" s="123">
        <v>2537.9899999999998</v>
      </c>
      <c r="H17" s="35">
        <v>-100780.72309805892</v>
      </c>
      <c r="I17" s="79">
        <v>-255.78046741564253</v>
      </c>
      <c r="J17" s="14"/>
      <c r="K17" s="123">
        <v>2537.9899999999998</v>
      </c>
      <c r="L17" s="35">
        <v>-99782.894156493989</v>
      </c>
      <c r="M17" s="79">
        <v>-253.24798754024016</v>
      </c>
      <c r="N17" s="14"/>
      <c r="O17" s="123">
        <v>2537.9899999999998</v>
      </c>
      <c r="P17" s="35">
        <v>-100780.72309805892</v>
      </c>
      <c r="Q17" s="79">
        <v>-255.78046741564253</v>
      </c>
      <c r="R17" s="14"/>
      <c r="S17" s="123">
        <v>2537.9899999999998</v>
      </c>
      <c r="T17" s="35">
        <v>-101788.53032903951</v>
      </c>
      <c r="U17" s="79">
        <v>-258.33827208979898</v>
      </c>
      <c r="V17" s="50"/>
      <c r="W17" s="123">
        <v>2537.9899999999998</v>
      </c>
      <c r="X17" s="35">
        <v>-102806.41563232991</v>
      </c>
      <c r="Y17" s="79">
        <v>-260.92165481069696</v>
      </c>
      <c r="Z17" s="42"/>
      <c r="AA17" s="123">
        <v>2537.9899999999998</v>
      </c>
      <c r="AB17" s="35">
        <v>-103834.4797886532</v>
      </c>
      <c r="AC17" s="79">
        <v>-263.53087135880395</v>
      </c>
      <c r="AD17" s="14"/>
      <c r="AE17" s="123">
        <v>2700</v>
      </c>
      <c r="AF17" s="35">
        <v>-104872.82458653973</v>
      </c>
      <c r="AG17" s="79">
        <v>-283.15662638365728</v>
      </c>
      <c r="AH17" s="14"/>
      <c r="AI17" s="123">
        <v>2700</v>
      </c>
      <c r="AJ17" s="35">
        <v>-105921.55283240513</v>
      </c>
      <c r="AK17" s="79">
        <v>-285.98819264749386</v>
      </c>
      <c r="AL17" s="14"/>
      <c r="AM17" s="123">
        <v>2700</v>
      </c>
      <c r="AN17" s="35">
        <v>-106980.76836072918</v>
      </c>
      <c r="AO17" s="79">
        <v>-288.84807457396874</v>
      </c>
      <c r="AP17" s="50"/>
      <c r="AQ17" s="123">
        <v>2700</v>
      </c>
      <c r="AR17" s="35">
        <v>-108050.57604433647</v>
      </c>
      <c r="AS17" s="79">
        <v>-291.73655531970849</v>
      </c>
      <c r="AT17" s="42"/>
      <c r="AU17" s="123">
        <v>2700</v>
      </c>
      <c r="AV17" s="35">
        <v>-109131.08180477984</v>
      </c>
      <c r="AW17" s="79">
        <v>-294.65392087290553</v>
      </c>
      <c r="AX17" s="14"/>
      <c r="AY17" s="123">
        <v>2700</v>
      </c>
      <c r="AZ17" s="35">
        <v>-110222.39262282764</v>
      </c>
      <c r="BA17" s="79">
        <v>-297.60046008163465</v>
      </c>
      <c r="BB17" s="14"/>
      <c r="BC17" s="123">
        <v>2700</v>
      </c>
      <c r="BD17" s="35">
        <v>-111324.61654905592</v>
      </c>
      <c r="BE17" s="79">
        <v>-300.57646468245099</v>
      </c>
      <c r="BF17" s="14"/>
      <c r="BG17" s="123">
        <v>2700</v>
      </c>
      <c r="BH17" s="35">
        <v>-112437.86271454649</v>
      </c>
      <c r="BI17" s="79">
        <v>-303.58222932927549</v>
      </c>
      <c r="BJ17" s="50"/>
      <c r="BK17" s="123">
        <v>2700</v>
      </c>
      <c r="BL17" s="35">
        <v>-113562.24134169194</v>
      </c>
      <c r="BM17" s="79">
        <v>-306.61805162256826</v>
      </c>
      <c r="BN17" s="42"/>
      <c r="BO17" s="123">
        <v>2700</v>
      </c>
      <c r="BP17" s="35">
        <v>-114697.86375510886</v>
      </c>
      <c r="BQ17" s="79">
        <v>-309.68423213879396</v>
      </c>
      <c r="BR17" s="14"/>
      <c r="BS17" s="123">
        <v>2700</v>
      </c>
      <c r="BT17" s="35">
        <v>-115844.84239265995</v>
      </c>
      <c r="BU17" s="79">
        <v>-312.78107446018191</v>
      </c>
      <c r="BV17" s="14"/>
      <c r="BW17" s="123">
        <v>2700</v>
      </c>
      <c r="BX17" s="35">
        <v>-117003.29081658655</v>
      </c>
      <c r="BY17" s="79">
        <v>-315.9088852047837</v>
      </c>
      <c r="BZ17" s="14"/>
      <c r="CA17" s="123">
        <v>2700</v>
      </c>
      <c r="CB17" s="35">
        <v>-118173.32372475242</v>
      </c>
      <c r="CC17" s="79">
        <v>-319.06797405683153</v>
      </c>
      <c r="CD17" s="50"/>
      <c r="CE17" s="123">
        <v>2700</v>
      </c>
      <c r="CF17" s="35">
        <v>-119355.05696199994</v>
      </c>
      <c r="CG17" s="79">
        <v>-322.25865379739986</v>
      </c>
      <c r="CH17" s="42"/>
      <c r="CI17" s="123">
        <v>2700</v>
      </c>
      <c r="CJ17" s="35">
        <v>-120548.60753161994</v>
      </c>
      <c r="CK17" s="79">
        <v>-325.4812403353738</v>
      </c>
      <c r="CL17" s="14"/>
      <c r="CM17" s="123">
        <v>2700</v>
      </c>
      <c r="CN17" s="35">
        <v>-121754.09360693615</v>
      </c>
      <c r="CO17" s="79">
        <v>-328.73605273872761</v>
      </c>
      <c r="CP17" s="14"/>
      <c r="CQ17" s="123">
        <v>2700</v>
      </c>
      <c r="CR17" s="35">
        <v>-122971.63454300551</v>
      </c>
      <c r="CS17" s="79">
        <v>-332.02341326611491</v>
      </c>
      <c r="CT17" s="14"/>
      <c r="CU17" s="123">
        <v>2700</v>
      </c>
      <c r="CV17" s="35">
        <v>-124201.35088843557</v>
      </c>
      <c r="CW17" s="79">
        <v>-335.34364739877606</v>
      </c>
      <c r="CX17" s="50"/>
      <c r="CY17" s="123">
        <v>2700</v>
      </c>
      <c r="CZ17" s="35">
        <v>-125443.36439731992</v>
      </c>
      <c r="DA17" s="79">
        <v>-338.69708387276381</v>
      </c>
      <c r="DB17" s="42"/>
      <c r="DC17" s="123">
        <v>2700</v>
      </c>
      <c r="DD17" s="35">
        <v>-126697.79804129312</v>
      </c>
      <c r="DE17" s="79">
        <v>-342.08405471149143</v>
      </c>
      <c r="DF17" s="14"/>
      <c r="DG17" s="123">
        <v>2700</v>
      </c>
      <c r="DH17" s="35">
        <v>-127964.77602170606</v>
      </c>
      <c r="DI17" s="79">
        <v>-345.50489525860638</v>
      </c>
      <c r="DJ17" s="14"/>
      <c r="DK17" s="123">
        <v>2700</v>
      </c>
      <c r="DL17" s="35">
        <v>-129244.42378192312</v>
      </c>
      <c r="DM17" s="79">
        <v>-348.95994421119241</v>
      </c>
      <c r="DN17" s="14"/>
      <c r="DO17" s="123">
        <v>2700</v>
      </c>
      <c r="DP17" s="35">
        <v>-130536.86801974235</v>
      </c>
      <c r="DQ17" s="79">
        <v>-352.44954365330432</v>
      </c>
      <c r="DR17" s="50"/>
      <c r="DS17" s="123">
        <v>2700</v>
      </c>
      <c r="DT17" s="35">
        <v>-131842.23669993976</v>
      </c>
      <c r="DU17" s="79">
        <v>-355.97403908983739</v>
      </c>
      <c r="DV17" s="26"/>
    </row>
    <row r="18" spans="1:126" x14ac:dyDescent="0.35">
      <c r="A18" s="9" t="s">
        <v>265</v>
      </c>
      <c r="B18" s="10" t="s">
        <v>266</v>
      </c>
      <c r="C18" s="314">
        <v>0</v>
      </c>
      <c r="D18" s="35">
        <v>371532.05271034996</v>
      </c>
      <c r="E18" s="79">
        <v>0</v>
      </c>
      <c r="F18" s="42"/>
      <c r="G18" s="123">
        <v>0</v>
      </c>
      <c r="H18" s="35">
        <v>375247.37323745346</v>
      </c>
      <c r="I18" s="79">
        <v>0</v>
      </c>
      <c r="J18" s="14"/>
      <c r="K18" s="123">
        <v>0</v>
      </c>
      <c r="L18" s="35">
        <v>371532.05271034996</v>
      </c>
      <c r="M18" s="79">
        <v>0</v>
      </c>
      <c r="N18" s="14"/>
      <c r="O18" s="123">
        <v>0</v>
      </c>
      <c r="P18" s="35">
        <v>375247.37323745346</v>
      </c>
      <c r="Q18" s="79">
        <v>0</v>
      </c>
      <c r="R18" s="14"/>
      <c r="S18" s="123">
        <v>0</v>
      </c>
      <c r="T18" s="35">
        <v>378999.84696982801</v>
      </c>
      <c r="U18" s="79">
        <v>0</v>
      </c>
      <c r="V18" s="50"/>
      <c r="W18" s="123">
        <v>0</v>
      </c>
      <c r="X18" s="35">
        <v>382789.84543952631</v>
      </c>
      <c r="Y18" s="79">
        <v>0</v>
      </c>
      <c r="Z18" s="42"/>
      <c r="AA18" s="123">
        <v>0</v>
      </c>
      <c r="AB18" s="35">
        <v>386617.74389392155</v>
      </c>
      <c r="AC18" s="79">
        <v>0</v>
      </c>
      <c r="AD18" s="14"/>
      <c r="AE18" s="123">
        <v>0</v>
      </c>
      <c r="AF18" s="35">
        <v>390483.92133286077</v>
      </c>
      <c r="AG18" s="79">
        <v>0</v>
      </c>
      <c r="AH18" s="14"/>
      <c r="AI18" s="123">
        <v>0</v>
      </c>
      <c r="AJ18" s="35">
        <v>394388.76054618938</v>
      </c>
      <c r="AK18" s="79">
        <v>0</v>
      </c>
      <c r="AL18" s="14"/>
      <c r="AM18" s="123">
        <v>0</v>
      </c>
      <c r="AN18" s="35">
        <v>398332.64815165126</v>
      </c>
      <c r="AO18" s="79">
        <v>0</v>
      </c>
      <c r="AP18" s="50"/>
      <c r="AQ18" s="41">
        <v>2062</v>
      </c>
      <c r="AR18" s="35">
        <v>300000</v>
      </c>
      <c r="AS18" s="79">
        <v>618.6</v>
      </c>
      <c r="AT18" s="42"/>
      <c r="AU18" s="123">
        <v>2062</v>
      </c>
      <c r="AV18" s="35">
        <v>303000</v>
      </c>
      <c r="AW18" s="79">
        <v>624.78599999999994</v>
      </c>
      <c r="AX18" s="14"/>
      <c r="AY18" s="123">
        <v>2062</v>
      </c>
      <c r="AZ18" s="35">
        <v>306030</v>
      </c>
      <c r="BA18" s="79">
        <v>631.03386</v>
      </c>
      <c r="BB18" s="14"/>
      <c r="BC18" s="123">
        <v>2062</v>
      </c>
      <c r="BD18" s="35">
        <v>309090.3</v>
      </c>
      <c r="BE18" s="79">
        <v>637.34419860000003</v>
      </c>
      <c r="BF18" s="14"/>
      <c r="BG18" s="123">
        <v>2062</v>
      </c>
      <c r="BH18" s="35">
        <v>312181.20299999998</v>
      </c>
      <c r="BI18" s="79">
        <v>643.71764058600002</v>
      </c>
      <c r="BJ18" s="50"/>
      <c r="BK18" s="123">
        <v>2062</v>
      </c>
      <c r="BL18" s="35">
        <v>315303.01503000001</v>
      </c>
      <c r="BM18" s="79">
        <v>650.15481699186</v>
      </c>
      <c r="BN18" s="42"/>
      <c r="BO18" s="123">
        <v>2062</v>
      </c>
      <c r="BP18" s="35">
        <v>318456.04518030002</v>
      </c>
      <c r="BQ18" s="79">
        <v>656.65636516177869</v>
      </c>
      <c r="BR18" s="14"/>
      <c r="BS18" s="123">
        <v>2062</v>
      </c>
      <c r="BT18" s="35">
        <v>321640.60563210305</v>
      </c>
      <c r="BU18" s="79">
        <v>663.22292881339649</v>
      </c>
      <c r="BV18" s="14"/>
      <c r="BW18" s="123">
        <v>2062</v>
      </c>
      <c r="BX18" s="35">
        <v>324857.0116884241</v>
      </c>
      <c r="BY18" s="79">
        <v>669.85515810153061</v>
      </c>
      <c r="BZ18" s="14"/>
      <c r="CA18" s="123">
        <v>2062</v>
      </c>
      <c r="CB18" s="35">
        <v>328105.58180530835</v>
      </c>
      <c r="CC18" s="79">
        <v>676.55370968254579</v>
      </c>
      <c r="CD18" s="50"/>
      <c r="CE18" s="123">
        <v>2062</v>
      </c>
      <c r="CF18" s="35">
        <v>331386.63762336143</v>
      </c>
      <c r="CG18" s="79">
        <v>683.31924677937127</v>
      </c>
      <c r="CH18" s="42"/>
      <c r="CI18" s="123">
        <v>2062</v>
      </c>
      <c r="CJ18" s="35">
        <v>334700.50399959506</v>
      </c>
      <c r="CK18" s="79">
        <v>690.15243924716492</v>
      </c>
      <c r="CL18" s="14"/>
      <c r="CM18" s="123">
        <v>2062</v>
      </c>
      <c r="CN18" s="35">
        <v>338047.50903959101</v>
      </c>
      <c r="CO18" s="79">
        <v>697.05396363963666</v>
      </c>
      <c r="CP18" s="14"/>
      <c r="CQ18" s="123">
        <v>2062</v>
      </c>
      <c r="CR18" s="35">
        <v>341427.9841299869</v>
      </c>
      <c r="CS18" s="79">
        <v>704.02450327603299</v>
      </c>
      <c r="CT18" s="14"/>
      <c r="CU18" s="123">
        <v>2062</v>
      </c>
      <c r="CV18" s="35">
        <v>344842.26397128677</v>
      </c>
      <c r="CW18" s="79">
        <v>711.06474830879336</v>
      </c>
      <c r="CX18" s="50"/>
      <c r="CY18" s="123">
        <v>2062</v>
      </c>
      <c r="CZ18" s="35">
        <v>348290.68661099963</v>
      </c>
      <c r="DA18" s="79">
        <v>718.17539579188121</v>
      </c>
      <c r="DB18" s="42"/>
      <c r="DC18" s="123">
        <v>2062</v>
      </c>
      <c r="DD18" s="35">
        <v>351773.59347710962</v>
      </c>
      <c r="DE18" s="79">
        <v>725.3571497498001</v>
      </c>
      <c r="DF18" s="14"/>
      <c r="DG18" s="123">
        <v>2062</v>
      </c>
      <c r="DH18" s="35">
        <v>355291.3294118807</v>
      </c>
      <c r="DI18" s="79">
        <v>732.61072124729799</v>
      </c>
      <c r="DJ18" s="14"/>
      <c r="DK18" s="123">
        <v>2062</v>
      </c>
      <c r="DL18" s="35">
        <v>358844.24270599952</v>
      </c>
      <c r="DM18" s="79">
        <v>739.93682845977105</v>
      </c>
      <c r="DN18" s="14"/>
      <c r="DO18" s="123">
        <v>2062</v>
      </c>
      <c r="DP18" s="35">
        <v>362432.68513305951</v>
      </c>
      <c r="DQ18" s="79">
        <v>747.33619674436864</v>
      </c>
      <c r="DR18" s="50"/>
      <c r="DS18" s="123">
        <v>2062</v>
      </c>
      <c r="DT18" s="35">
        <v>366057.01198439009</v>
      </c>
      <c r="DU18" s="79">
        <v>754.80955871181243</v>
      </c>
      <c r="DV18" s="26"/>
    </row>
    <row r="19" spans="1:126" x14ac:dyDescent="0.35">
      <c r="A19" s="6">
        <v>2</v>
      </c>
      <c r="B19" s="3" t="s">
        <v>77</v>
      </c>
      <c r="C19" s="317">
        <v>23126.827283873023</v>
      </c>
      <c r="D19" s="15">
        <v>610377.26351293293</v>
      </c>
      <c r="E19" s="80">
        <v>14116.08955126665</v>
      </c>
      <c r="F19" s="44"/>
      <c r="G19" s="43">
        <v>23166.555193330307</v>
      </c>
      <c r="H19" s="15">
        <v>618581.61031132424</v>
      </c>
      <c r="I19" s="80">
        <v>14330.405016856432</v>
      </c>
      <c r="J19" s="16"/>
      <c r="K19" s="43">
        <v>23187.00003278648</v>
      </c>
      <c r="L19" s="15">
        <v>627132.88730348635</v>
      </c>
      <c r="M19" s="80">
        <v>14541.330278467418</v>
      </c>
      <c r="N19" s="16"/>
      <c r="O19" s="43">
        <v>23207.207452706178</v>
      </c>
      <c r="P19" s="15">
        <v>635850.45307939954</v>
      </c>
      <c r="Q19" s="80">
        <v>14756.313373510842</v>
      </c>
      <c r="R19" s="16"/>
      <c r="S19" s="43">
        <v>23126.125549584282</v>
      </c>
      <c r="T19" s="15">
        <v>643432.45020919072</v>
      </c>
      <c r="U19" s="80">
        <v>14880.099626214382</v>
      </c>
      <c r="V19" s="51"/>
      <c r="W19" s="43">
        <v>23246.652917571584</v>
      </c>
      <c r="X19" s="15">
        <v>652889.20571598061</v>
      </c>
      <c r="Y19" s="80">
        <v>15177.488758908396</v>
      </c>
      <c r="Z19" s="44"/>
      <c r="AA19" s="43">
        <v>23185.640380685269</v>
      </c>
      <c r="AB19" s="15">
        <v>660787.39149077481</v>
      </c>
      <c r="AC19" s="80">
        <v>15320.778827196194</v>
      </c>
      <c r="AD19" s="16"/>
      <c r="AE19" s="43">
        <v>23255.57628793396</v>
      </c>
      <c r="AF19" s="15">
        <v>668273.02349906543</v>
      </c>
      <c r="AG19" s="80">
        <v>15541.0742791508</v>
      </c>
      <c r="AH19" s="16"/>
      <c r="AI19" s="43">
        <v>22755.081885678781</v>
      </c>
      <c r="AJ19" s="15">
        <v>678193.1321736495</v>
      </c>
      <c r="AK19" s="80">
        <v>15432.340256916366</v>
      </c>
      <c r="AL19" s="16"/>
      <c r="AM19" s="43">
        <v>22253.716033491848</v>
      </c>
      <c r="AN19" s="15">
        <v>688402.88908127917</v>
      </c>
      <c r="AO19" s="80">
        <v>15319.522410250174</v>
      </c>
      <c r="AP19" s="51"/>
      <c r="AQ19" s="43">
        <v>21267.956892717415</v>
      </c>
      <c r="AR19" s="15">
        <v>757354.42989592371</v>
      </c>
      <c r="AS19" s="80">
        <v>16107.381367535079</v>
      </c>
      <c r="AT19" s="44"/>
      <c r="AU19" s="43">
        <v>21260.344930700816</v>
      </c>
      <c r="AV19" s="15">
        <v>766406.78276182269</v>
      </c>
      <c r="AW19" s="80">
        <v>16294.07255874504</v>
      </c>
      <c r="AX19" s="16"/>
      <c r="AY19" s="43">
        <v>21251.966214708315</v>
      </c>
      <c r="AZ19" s="15">
        <v>775578.55905242916</v>
      </c>
      <c r="BA19" s="80">
        <v>16482.569333834381</v>
      </c>
      <c r="BB19" s="16"/>
      <c r="BC19" s="43">
        <v>21242.945160671199</v>
      </c>
      <c r="BD19" s="15">
        <v>784869.54431935411</v>
      </c>
      <c r="BE19" s="80">
        <v>16672.940688257033</v>
      </c>
      <c r="BF19" s="16"/>
      <c r="BG19" s="43">
        <v>21233.275492828856</v>
      </c>
      <c r="BH19" s="15">
        <v>794281.64507662866</v>
      </c>
      <c r="BI19" s="80">
        <v>16865.200988809367</v>
      </c>
      <c r="BJ19" s="51"/>
      <c r="BK19" s="43">
        <v>21229.117922445588</v>
      </c>
      <c r="BL19" s="15">
        <v>803762.87416496838</v>
      </c>
      <c r="BM19" s="80">
        <v>17063.176837331906</v>
      </c>
      <c r="BN19" s="44"/>
      <c r="BO19" s="43">
        <v>21136.669961576492</v>
      </c>
      <c r="BP19" s="15">
        <v>813971.00154016342</v>
      </c>
      <c r="BQ19" s="80">
        <v>17204.636417848305</v>
      </c>
      <c r="BR19" s="16"/>
      <c r="BS19" s="43">
        <v>21042.881442316106</v>
      </c>
      <c r="BT19" s="15">
        <v>824346.86932401801</v>
      </c>
      <c r="BU19" s="80">
        <v>17346.63343852976</v>
      </c>
      <c r="BV19" s="16"/>
      <c r="BW19" s="43">
        <v>20947.7947274945</v>
      </c>
      <c r="BX19" s="15">
        <v>834893.55417439947</v>
      </c>
      <c r="BY19" s="80">
        <v>17489.178792153631</v>
      </c>
      <c r="BZ19" s="16"/>
      <c r="CA19" s="43">
        <v>20851.575239717993</v>
      </c>
      <c r="CB19" s="15">
        <v>845611.89835969114</v>
      </c>
      <c r="CC19" s="80">
        <v>17632.340122247864</v>
      </c>
      <c r="CD19" s="51"/>
      <c r="CE19" s="43">
        <v>20885.006582512615</v>
      </c>
      <c r="CF19" s="15">
        <v>855236.95731834846</v>
      </c>
      <c r="CG19" s="80">
        <v>17861.629483201767</v>
      </c>
      <c r="CH19" s="44"/>
      <c r="CI19" s="43">
        <v>20793.910235312422</v>
      </c>
      <c r="CJ19" s="15">
        <v>866257.68267127243</v>
      </c>
      <c r="CK19" s="80">
        <v>18012.884494116191</v>
      </c>
      <c r="CL19" s="16"/>
      <c r="CM19" s="43">
        <v>20701.995252958979</v>
      </c>
      <c r="CN19" s="15">
        <v>877452.32013201353</v>
      </c>
      <c r="CO19" s="80">
        <v>18165.013766070784</v>
      </c>
      <c r="CP19" s="16"/>
      <c r="CQ19" s="43">
        <v>20609.310267688259</v>
      </c>
      <c r="CR19" s="15">
        <v>888823.53573944897</v>
      </c>
      <c r="CS19" s="80">
        <v>18318.040021278008</v>
      </c>
      <c r="CT19" s="16"/>
      <c r="CU19" s="43">
        <v>20515.635342790494</v>
      </c>
      <c r="CV19" s="15">
        <v>900379.50804167043</v>
      </c>
      <c r="CW19" s="80">
        <v>18471.85765710401</v>
      </c>
      <c r="CX19" s="51"/>
      <c r="CY19" s="43">
        <v>20421.041389801616</v>
      </c>
      <c r="CZ19" s="15">
        <v>912122.82254971797</v>
      </c>
      <c r="DA19" s="80">
        <v>18626.497911870465</v>
      </c>
      <c r="DB19" s="44"/>
      <c r="DC19" s="43">
        <v>20342.151597261229</v>
      </c>
      <c r="DD19" s="15">
        <v>923838.44433476415</v>
      </c>
      <c r="DE19" s="80">
        <v>18792.861686035751</v>
      </c>
      <c r="DF19" s="16"/>
      <c r="DG19" s="43">
        <v>20262.645443711372</v>
      </c>
      <c r="DH19" s="15">
        <v>935732.26792256744</v>
      </c>
      <c r="DI19" s="80">
        <v>18960.411175154917</v>
      </c>
      <c r="DJ19" s="16"/>
      <c r="DK19" s="43">
        <v>20182.594840667327</v>
      </c>
      <c r="DL19" s="15">
        <v>947806.14504900202</v>
      </c>
      <c r="DM19" s="80">
        <v>19129.187413018775</v>
      </c>
      <c r="DN19" s="16"/>
      <c r="DO19" s="43">
        <v>20104.837331260107</v>
      </c>
      <c r="DP19" s="15">
        <v>959999.33144778362</v>
      </c>
      <c r="DQ19" s="80">
        <v>19300.630396876146</v>
      </c>
      <c r="DR19" s="51"/>
      <c r="DS19" s="43">
        <v>20029.325078885948</v>
      </c>
      <c r="DT19" s="15">
        <v>972312.58938377269</v>
      </c>
      <c r="DU19" s="80">
        <v>19474.764931060934</v>
      </c>
      <c r="DV19" s="27"/>
    </row>
    <row r="20" spans="1:126" x14ac:dyDescent="0.35">
      <c r="A20" s="9" t="s">
        <v>25</v>
      </c>
      <c r="B20" s="10" t="s">
        <v>78</v>
      </c>
      <c r="C20" s="314">
        <v>4732.7219999999998</v>
      </c>
      <c r="D20" s="35">
        <v>537591.64062614995</v>
      </c>
      <c r="E20" s="79">
        <v>2544.2717846074734</v>
      </c>
      <c r="F20" s="42"/>
      <c r="G20" s="41">
        <v>4732.7219999999998</v>
      </c>
      <c r="H20" s="35">
        <v>542967.55703241145</v>
      </c>
      <c r="I20" s="79">
        <v>2569.7145024535484</v>
      </c>
      <c r="J20" s="14"/>
      <c r="K20" s="41">
        <v>4744</v>
      </c>
      <c r="L20" s="35">
        <v>548397.23260273552</v>
      </c>
      <c r="M20" s="79">
        <v>2601.5964714673773</v>
      </c>
      <c r="N20" s="14"/>
      <c r="O20" s="41">
        <v>4744</v>
      </c>
      <c r="P20" s="35">
        <v>553881.20492876286</v>
      </c>
      <c r="Q20" s="79">
        <v>2627.6124361820512</v>
      </c>
      <c r="R20" s="14"/>
      <c r="S20" s="41">
        <v>4744</v>
      </c>
      <c r="T20" s="35">
        <v>559420.01697805047</v>
      </c>
      <c r="U20" s="79">
        <v>2653.8885605438713</v>
      </c>
      <c r="V20" s="50"/>
      <c r="W20" s="41">
        <v>4243.95</v>
      </c>
      <c r="X20" s="35">
        <v>565014.21714783099</v>
      </c>
      <c r="Y20" s="79">
        <v>2397.8920868645373</v>
      </c>
      <c r="Z20" s="42"/>
      <c r="AA20" s="41">
        <v>4243.95</v>
      </c>
      <c r="AB20" s="35">
        <v>570664.35931930935</v>
      </c>
      <c r="AC20" s="79">
        <v>2421.871007733183</v>
      </c>
      <c r="AD20" s="14"/>
      <c r="AE20" s="41">
        <v>4375.95</v>
      </c>
      <c r="AF20" s="35">
        <v>576371.0029125025</v>
      </c>
      <c r="AG20" s="79">
        <v>2522.1706901949656</v>
      </c>
      <c r="AH20" s="14"/>
      <c r="AI20" s="41">
        <v>3938.4459999999999</v>
      </c>
      <c r="AJ20" s="35">
        <v>582134.71294162748</v>
      </c>
      <c r="AK20" s="79">
        <v>2292.7061316461009</v>
      </c>
      <c r="AL20" s="14"/>
      <c r="AM20" s="41">
        <v>3500.942</v>
      </c>
      <c r="AN20" s="35">
        <v>587956.06007104379</v>
      </c>
      <c r="AO20" s="79">
        <v>2058.4000648572401</v>
      </c>
      <c r="AP20" s="50"/>
      <c r="AQ20" s="41">
        <v>2473.511</v>
      </c>
      <c r="AR20" s="35">
        <v>593835.62067175424</v>
      </c>
      <c r="AS20" s="79">
        <v>1468.8589399234113</v>
      </c>
      <c r="AT20" s="42"/>
      <c r="AU20" s="41">
        <v>2461.7159999999999</v>
      </c>
      <c r="AV20" s="35">
        <v>599773.97687847179</v>
      </c>
      <c r="AW20" s="79">
        <v>1476.473195265364</v>
      </c>
      <c r="AX20" s="14"/>
      <c r="AY20" s="41">
        <v>2449.9210000000003</v>
      </c>
      <c r="AZ20" s="35">
        <v>605771.71664725651</v>
      </c>
      <c r="BA20" s="79">
        <v>1484.0928498201636</v>
      </c>
      <c r="BB20" s="14"/>
      <c r="BC20" s="41">
        <v>2438.1260000000002</v>
      </c>
      <c r="BD20" s="35">
        <v>611829.43381372909</v>
      </c>
      <c r="BE20" s="79">
        <v>1491.717250146532</v>
      </c>
      <c r="BF20" s="14"/>
      <c r="BG20" s="41">
        <v>2426.3310000000001</v>
      </c>
      <c r="BH20" s="35">
        <v>617947.72815186635</v>
      </c>
      <c r="BI20" s="79">
        <v>1499.345729194446</v>
      </c>
      <c r="BJ20" s="50"/>
      <c r="BK20" s="41">
        <v>2414.5360000000001</v>
      </c>
      <c r="BL20" s="35">
        <v>624127.20543338498</v>
      </c>
      <c r="BM20" s="79">
        <v>1506.9776060983036</v>
      </c>
      <c r="BN20" s="42"/>
      <c r="BO20" s="41">
        <v>2395.7359999999999</v>
      </c>
      <c r="BP20" s="35">
        <v>630368.4774877188</v>
      </c>
      <c r="BQ20" s="79">
        <v>1510.1964547825173</v>
      </c>
      <c r="BR20" s="14"/>
      <c r="BS20" s="41">
        <v>2376.9360000000001</v>
      </c>
      <c r="BT20" s="35">
        <v>636672.16226259596</v>
      </c>
      <c r="BU20" s="79">
        <v>1513.3289826798059</v>
      </c>
      <c r="BV20" s="14"/>
      <c r="BW20" s="41">
        <v>2358.136</v>
      </c>
      <c r="BX20" s="35">
        <v>643038.88388522191</v>
      </c>
      <c r="BY20" s="79">
        <v>1516.3731414895615</v>
      </c>
      <c r="BZ20" s="14"/>
      <c r="CA20" s="41">
        <v>2339.3360000000002</v>
      </c>
      <c r="CB20" s="35">
        <v>649469.27272407408</v>
      </c>
      <c r="CC20" s="79">
        <v>1519.3268505772448</v>
      </c>
      <c r="CD20" s="50"/>
      <c r="CE20" s="41">
        <v>2435.5360000000001</v>
      </c>
      <c r="CF20" s="35">
        <v>655963.96545131481</v>
      </c>
      <c r="CG20" s="79">
        <v>1597.6238525594335</v>
      </c>
      <c r="CH20" s="42"/>
      <c r="CI20" s="41">
        <v>2435.5360000000001</v>
      </c>
      <c r="CJ20" s="35">
        <v>662523.60510582791</v>
      </c>
      <c r="CK20" s="79">
        <v>1613.6000910850278</v>
      </c>
      <c r="CL20" s="14"/>
      <c r="CM20" s="41">
        <v>2435.5360000000001</v>
      </c>
      <c r="CN20" s="35">
        <v>669148.84115688619</v>
      </c>
      <c r="CO20" s="79">
        <v>1629.736091995878</v>
      </c>
      <c r="CP20" s="14"/>
      <c r="CQ20" s="41">
        <v>2435.5360000000001</v>
      </c>
      <c r="CR20" s="35">
        <v>675840.32956845511</v>
      </c>
      <c r="CS20" s="79">
        <v>1646.0334529158367</v>
      </c>
      <c r="CT20" s="14"/>
      <c r="CU20" s="41">
        <v>2435.5360000000001</v>
      </c>
      <c r="CV20" s="35">
        <v>682598.73286413972</v>
      </c>
      <c r="CW20" s="79">
        <v>1662.4937874449954</v>
      </c>
      <c r="CX20" s="50"/>
      <c r="CY20" s="41">
        <v>2435.5360000000001</v>
      </c>
      <c r="CZ20" s="35">
        <v>689424.72019278107</v>
      </c>
      <c r="DA20" s="79">
        <v>1679.1187253194453</v>
      </c>
      <c r="DB20" s="42"/>
      <c r="DC20" s="41">
        <v>2435.5360000000001</v>
      </c>
      <c r="DD20" s="35">
        <v>696318.96739470889</v>
      </c>
      <c r="DE20" s="79">
        <v>1695.9099125726398</v>
      </c>
      <c r="DF20" s="14"/>
      <c r="DG20" s="41">
        <v>2435.5360000000001</v>
      </c>
      <c r="DH20" s="35">
        <v>703282.15706865594</v>
      </c>
      <c r="DI20" s="79">
        <v>1712.8690116983662</v>
      </c>
      <c r="DJ20" s="14"/>
      <c r="DK20" s="41">
        <v>2435.5360000000001</v>
      </c>
      <c r="DL20" s="35">
        <v>710314.97863934247</v>
      </c>
      <c r="DM20" s="79">
        <v>1729.9977018153495</v>
      </c>
      <c r="DN20" s="14"/>
      <c r="DO20" s="41">
        <v>2435.5360000000001</v>
      </c>
      <c r="DP20" s="35">
        <v>717418.12842573586</v>
      </c>
      <c r="DQ20" s="79">
        <v>1747.2976788335029</v>
      </c>
      <c r="DR20" s="50"/>
      <c r="DS20" s="283">
        <v>2435.5360000000001</v>
      </c>
      <c r="DT20" s="35">
        <v>724592.30970999319</v>
      </c>
      <c r="DU20" s="79">
        <v>1764.7706556218382</v>
      </c>
      <c r="DV20" s="26"/>
    </row>
    <row r="21" spans="1:126" x14ac:dyDescent="0.35">
      <c r="A21" s="58" t="s">
        <v>26</v>
      </c>
      <c r="B21" s="55" t="s">
        <v>117</v>
      </c>
      <c r="C21" s="311">
        <v>933</v>
      </c>
      <c r="D21" s="35">
        <v>537591.64062614995</v>
      </c>
      <c r="E21" s="79">
        <v>501.57300070419791</v>
      </c>
      <c r="F21" s="42"/>
      <c r="G21" s="123">
        <v>933</v>
      </c>
      <c r="H21" s="35">
        <v>542967.55703241145</v>
      </c>
      <c r="I21" s="79">
        <v>506.58873071123986</v>
      </c>
      <c r="J21" s="14"/>
      <c r="K21" s="123">
        <v>933</v>
      </c>
      <c r="L21" s="35">
        <v>548397.23260273552</v>
      </c>
      <c r="M21" s="79">
        <v>511.65461801835221</v>
      </c>
      <c r="N21" s="14"/>
      <c r="O21" s="123">
        <v>933</v>
      </c>
      <c r="P21" s="35">
        <v>553881.20492876286</v>
      </c>
      <c r="Q21" s="79">
        <v>516.77116419853576</v>
      </c>
      <c r="R21" s="14"/>
      <c r="S21" s="123">
        <v>933</v>
      </c>
      <c r="T21" s="35">
        <v>559420.01697805047</v>
      </c>
      <c r="U21" s="79">
        <v>521.93887584052106</v>
      </c>
      <c r="V21" s="50"/>
      <c r="W21" s="123">
        <v>933</v>
      </c>
      <c r="X21" s="35">
        <v>565014.21714783099</v>
      </c>
      <c r="Y21" s="79">
        <v>527.15826459892628</v>
      </c>
      <c r="Z21" s="42"/>
      <c r="AA21" s="129">
        <v>933</v>
      </c>
      <c r="AB21" s="35">
        <v>570664.35931930935</v>
      </c>
      <c r="AC21" s="79">
        <v>532.42984724491555</v>
      </c>
      <c r="AD21" s="14"/>
      <c r="AE21" s="129">
        <v>1300</v>
      </c>
      <c r="AF21" s="35">
        <v>576371.0029125025</v>
      </c>
      <c r="AG21" s="79">
        <v>749.28230378625324</v>
      </c>
      <c r="AH21" s="14"/>
      <c r="AI21" s="129">
        <v>1300</v>
      </c>
      <c r="AJ21" s="35">
        <v>582134.71294162748</v>
      </c>
      <c r="AK21" s="79">
        <v>756.77512682411577</v>
      </c>
      <c r="AL21" s="14"/>
      <c r="AM21" s="129">
        <v>1300</v>
      </c>
      <c r="AN21" s="35">
        <v>587956.06007104379</v>
      </c>
      <c r="AO21" s="79">
        <v>764.34287809235695</v>
      </c>
      <c r="AP21" s="50"/>
      <c r="AQ21" s="59">
        <v>1300</v>
      </c>
      <c r="AR21" s="35">
        <v>593835.62067175424</v>
      </c>
      <c r="AS21" s="79">
        <v>771.98630687328057</v>
      </c>
      <c r="AT21" s="42"/>
      <c r="AU21" s="129">
        <v>1300</v>
      </c>
      <c r="AV21" s="35">
        <v>599773.97687847179</v>
      </c>
      <c r="AW21" s="79">
        <v>779.70616994201339</v>
      </c>
      <c r="AX21" s="14"/>
      <c r="AY21" s="129">
        <v>1300</v>
      </c>
      <c r="AZ21" s="35">
        <v>605771.71664725651</v>
      </c>
      <c r="BA21" s="79">
        <v>787.50323164143344</v>
      </c>
      <c r="BB21" s="14"/>
      <c r="BC21" s="129">
        <v>1300</v>
      </c>
      <c r="BD21" s="35">
        <v>611829.43381372909</v>
      </c>
      <c r="BE21" s="79">
        <v>795.37826395784782</v>
      </c>
      <c r="BF21" s="14"/>
      <c r="BG21" s="129">
        <v>1300</v>
      </c>
      <c r="BH21" s="35">
        <v>617947.72815186635</v>
      </c>
      <c r="BI21" s="79">
        <v>803.33204659742626</v>
      </c>
      <c r="BJ21" s="50"/>
      <c r="BK21" s="59">
        <v>1300</v>
      </c>
      <c r="BL21" s="35">
        <v>624127.20543338498</v>
      </c>
      <c r="BM21" s="79">
        <v>811.36536706340053</v>
      </c>
      <c r="BN21" s="42"/>
      <c r="BO21" s="129">
        <v>1300</v>
      </c>
      <c r="BP21" s="35">
        <v>630368.4774877188</v>
      </c>
      <c r="BQ21" s="79">
        <v>819.47902073403441</v>
      </c>
      <c r="BR21" s="14"/>
      <c r="BS21" s="129">
        <v>1300</v>
      </c>
      <c r="BT21" s="35">
        <v>636672.16226259596</v>
      </c>
      <c r="BU21" s="79">
        <v>827.67381094137477</v>
      </c>
      <c r="BV21" s="14"/>
      <c r="BW21" s="129">
        <v>1300</v>
      </c>
      <c r="BX21" s="35">
        <v>643038.88388522191</v>
      </c>
      <c r="BY21" s="79">
        <v>835.95054905078848</v>
      </c>
      <c r="BZ21" s="14"/>
      <c r="CA21" s="129">
        <v>1300</v>
      </c>
      <c r="CB21" s="35">
        <v>649469.27272407408</v>
      </c>
      <c r="CC21" s="79">
        <v>844.31005454129627</v>
      </c>
      <c r="CD21" s="50"/>
      <c r="CE21" s="59">
        <v>1300</v>
      </c>
      <c r="CF21" s="35">
        <v>655963.96545131481</v>
      </c>
      <c r="CG21" s="79">
        <v>852.75315508670928</v>
      </c>
      <c r="CH21" s="42"/>
      <c r="CI21" s="129">
        <v>1300</v>
      </c>
      <c r="CJ21" s="35">
        <v>662523.60510582791</v>
      </c>
      <c r="CK21" s="79">
        <v>861.28068663757631</v>
      </c>
      <c r="CL21" s="14"/>
      <c r="CM21" s="129">
        <v>1300</v>
      </c>
      <c r="CN21" s="35">
        <v>669148.84115688619</v>
      </c>
      <c r="CO21" s="79">
        <v>869.89349350395207</v>
      </c>
      <c r="CP21" s="14"/>
      <c r="CQ21" s="129">
        <v>1300</v>
      </c>
      <c r="CR21" s="35">
        <v>675840.32956845511</v>
      </c>
      <c r="CS21" s="79">
        <v>878.59242843899165</v>
      </c>
      <c r="CT21" s="14"/>
      <c r="CU21" s="129">
        <v>1300</v>
      </c>
      <c r="CV21" s="35">
        <v>682598.73286413972</v>
      </c>
      <c r="CW21" s="79">
        <v>887.37835272338168</v>
      </c>
      <c r="CX21" s="50"/>
      <c r="CY21" s="59">
        <v>1300</v>
      </c>
      <c r="CZ21" s="35">
        <v>689424.72019278107</v>
      </c>
      <c r="DA21" s="79">
        <v>896.25213625061531</v>
      </c>
      <c r="DB21" s="42"/>
      <c r="DC21" s="129">
        <v>1300</v>
      </c>
      <c r="DD21" s="35">
        <v>696318.96739470889</v>
      </c>
      <c r="DE21" s="79">
        <v>905.21465761312152</v>
      </c>
      <c r="DF21" s="14"/>
      <c r="DG21" s="129">
        <v>1300</v>
      </c>
      <c r="DH21" s="35">
        <v>703282.15706865594</v>
      </c>
      <c r="DI21" s="79">
        <v>914.26680418925275</v>
      </c>
      <c r="DJ21" s="14"/>
      <c r="DK21" s="129">
        <v>1300</v>
      </c>
      <c r="DL21" s="35">
        <v>710314.97863934247</v>
      </c>
      <c r="DM21" s="79">
        <v>923.40947223114529</v>
      </c>
      <c r="DN21" s="14"/>
      <c r="DO21" s="129">
        <v>1300</v>
      </c>
      <c r="DP21" s="35">
        <v>717418.12842573586</v>
      </c>
      <c r="DQ21" s="79">
        <v>932.64356695345668</v>
      </c>
      <c r="DR21" s="50"/>
      <c r="DS21" s="59">
        <v>1300</v>
      </c>
      <c r="DT21" s="35">
        <v>724592.30970999319</v>
      </c>
      <c r="DU21" s="79">
        <v>941.97000262299116</v>
      </c>
      <c r="DV21" s="26"/>
    </row>
    <row r="22" spans="1:126" x14ac:dyDescent="0.35">
      <c r="A22" s="58" t="s">
        <v>27</v>
      </c>
      <c r="B22" s="55" t="s">
        <v>118</v>
      </c>
      <c r="C22" s="326">
        <v>3726</v>
      </c>
      <c r="D22" s="35">
        <v>537591.64062614995</v>
      </c>
      <c r="E22" s="79">
        <v>2003.0664529730345</v>
      </c>
      <c r="F22" s="42"/>
      <c r="G22" s="315">
        <v>3726</v>
      </c>
      <c r="H22" s="35">
        <v>542967.55703241145</v>
      </c>
      <c r="I22" s="79">
        <v>2023.0971175027653</v>
      </c>
      <c r="J22" s="14"/>
      <c r="K22" s="315">
        <v>3726</v>
      </c>
      <c r="L22" s="35">
        <v>548397.23260273552</v>
      </c>
      <c r="M22" s="79">
        <v>2043.3280886777925</v>
      </c>
      <c r="N22" s="14"/>
      <c r="O22" s="315">
        <v>3726</v>
      </c>
      <c r="P22" s="35">
        <v>553881.20492876286</v>
      </c>
      <c r="Q22" s="79">
        <v>2063.7613695645705</v>
      </c>
      <c r="R22" s="14"/>
      <c r="S22" s="315">
        <v>3726</v>
      </c>
      <c r="T22" s="35">
        <v>559420.01697805047</v>
      </c>
      <c r="U22" s="79">
        <v>2084.398983260216</v>
      </c>
      <c r="V22" s="50"/>
      <c r="W22" s="121">
        <v>2726</v>
      </c>
      <c r="X22" s="35">
        <v>565014.21714783099</v>
      </c>
      <c r="Y22" s="79">
        <v>1540.2287559449874</v>
      </c>
      <c r="Z22" s="42"/>
      <c r="AA22" s="121">
        <v>2726</v>
      </c>
      <c r="AB22" s="35">
        <v>570664.35931930935</v>
      </c>
      <c r="AC22" s="79">
        <v>1555.6310435044372</v>
      </c>
      <c r="AD22" s="14"/>
      <c r="AE22" s="121">
        <v>2491</v>
      </c>
      <c r="AF22" s="35">
        <v>576371.0029125025</v>
      </c>
      <c r="AG22" s="79">
        <v>1435.7401682550437</v>
      </c>
      <c r="AH22" s="14"/>
      <c r="AI22" s="121">
        <v>2053.4960000000001</v>
      </c>
      <c r="AJ22" s="35">
        <v>582134.71294162748</v>
      </c>
      <c r="AK22" s="79">
        <v>1195.4113044867804</v>
      </c>
      <c r="AL22" s="14"/>
      <c r="AM22" s="121">
        <v>1615.9920000000002</v>
      </c>
      <c r="AN22" s="35">
        <v>587956.06007104379</v>
      </c>
      <c r="AO22" s="79">
        <v>950.13228942632622</v>
      </c>
      <c r="AP22" s="50"/>
      <c r="AQ22" s="136">
        <v>538.48</v>
      </c>
      <c r="AR22" s="35">
        <v>593835.62067175424</v>
      </c>
      <c r="AS22" s="79">
        <v>319.76860501932623</v>
      </c>
      <c r="AT22" s="42"/>
      <c r="AU22" s="121">
        <v>526.68500000000006</v>
      </c>
      <c r="AV22" s="35">
        <v>599773.97687847179</v>
      </c>
      <c r="AW22" s="79">
        <v>315.89195701223798</v>
      </c>
      <c r="AX22" s="14"/>
      <c r="AY22" s="121">
        <v>514.8900000000001</v>
      </c>
      <c r="AZ22" s="35">
        <v>605771.71664725651</v>
      </c>
      <c r="BA22" s="79">
        <v>311.90579918450595</v>
      </c>
      <c r="BB22" s="14"/>
      <c r="BC22" s="121">
        <v>503.09500000000014</v>
      </c>
      <c r="BD22" s="35">
        <v>611829.43381372909</v>
      </c>
      <c r="BE22" s="79">
        <v>307.80832900451816</v>
      </c>
      <c r="BF22" s="14"/>
      <c r="BG22" s="121">
        <v>491.30000000000018</v>
      </c>
      <c r="BH22" s="35">
        <v>617947.72815186635</v>
      </c>
      <c r="BI22" s="79">
        <v>303.59771884101207</v>
      </c>
      <c r="BJ22" s="50"/>
      <c r="BK22" s="136">
        <v>479.50500000000011</v>
      </c>
      <c r="BL22" s="35">
        <v>624127.20543338498</v>
      </c>
      <c r="BM22" s="79">
        <v>299.27211564133529</v>
      </c>
      <c r="BN22" s="42"/>
      <c r="BO22" s="121">
        <v>460.7050000000001</v>
      </c>
      <c r="BP22" s="35">
        <v>630368.4774877188</v>
      </c>
      <c r="BQ22" s="79">
        <v>290.41390942097956</v>
      </c>
      <c r="BR22" s="14"/>
      <c r="BS22" s="121">
        <v>441.90500000000009</v>
      </c>
      <c r="BT22" s="35">
        <v>636672.16226259596</v>
      </c>
      <c r="BU22" s="79">
        <v>281.34861186465253</v>
      </c>
      <c r="BV22" s="14"/>
      <c r="BW22" s="121">
        <v>423.10500000000008</v>
      </c>
      <c r="BX22" s="35">
        <v>643038.88388522191</v>
      </c>
      <c r="BY22" s="79">
        <v>272.07296696625684</v>
      </c>
      <c r="BZ22" s="14"/>
      <c r="CA22" s="121">
        <v>404.30500000000006</v>
      </c>
      <c r="CB22" s="35">
        <v>649469.27272407408</v>
      </c>
      <c r="CC22" s="79">
        <v>262.5836743087068</v>
      </c>
      <c r="CD22" s="50"/>
      <c r="CE22" s="136">
        <v>385.50500000000011</v>
      </c>
      <c r="CF22" s="35">
        <v>655963.96545131481</v>
      </c>
      <c r="CG22" s="79">
        <v>252.87738850130918</v>
      </c>
      <c r="CH22" s="42"/>
      <c r="CI22" s="121">
        <v>385.50500000000011</v>
      </c>
      <c r="CJ22" s="35">
        <v>662523.60510582791</v>
      </c>
      <c r="CK22" s="79">
        <v>255.40616238632225</v>
      </c>
      <c r="CL22" s="14"/>
      <c r="CM22" s="121">
        <v>385.50500000000011</v>
      </c>
      <c r="CN22" s="35">
        <v>669148.84115688619</v>
      </c>
      <c r="CO22" s="79">
        <v>257.96022401018547</v>
      </c>
      <c r="CP22" s="14"/>
      <c r="CQ22" s="121">
        <v>385.50500000000011</v>
      </c>
      <c r="CR22" s="35">
        <v>675840.32956845511</v>
      </c>
      <c r="CS22" s="79">
        <v>260.53982625028738</v>
      </c>
      <c r="CT22" s="14"/>
      <c r="CU22" s="121">
        <v>385.50500000000011</v>
      </c>
      <c r="CV22" s="35">
        <v>682598.73286413972</v>
      </c>
      <c r="CW22" s="79">
        <v>263.14522451279026</v>
      </c>
      <c r="CX22" s="50"/>
      <c r="CY22" s="136">
        <v>385.50500000000011</v>
      </c>
      <c r="CZ22" s="35">
        <v>689424.72019278107</v>
      </c>
      <c r="DA22" s="79">
        <v>265.77667675791815</v>
      </c>
      <c r="DB22" s="42"/>
      <c r="DC22" s="121">
        <v>385.50500000000011</v>
      </c>
      <c r="DD22" s="35">
        <v>696318.96739470889</v>
      </c>
      <c r="DE22" s="79">
        <v>268.43444352549733</v>
      </c>
      <c r="DF22" s="14"/>
      <c r="DG22" s="121">
        <v>385.50500000000011</v>
      </c>
      <c r="DH22" s="35">
        <v>703282.15706865594</v>
      </c>
      <c r="DI22" s="79">
        <v>271.11878796075229</v>
      </c>
      <c r="DJ22" s="14"/>
      <c r="DK22" s="121">
        <v>385.50500000000011</v>
      </c>
      <c r="DL22" s="35">
        <v>710314.97863934247</v>
      </c>
      <c r="DM22" s="79">
        <v>273.82997584035979</v>
      </c>
      <c r="DN22" s="14"/>
      <c r="DO22" s="121">
        <v>385.50500000000011</v>
      </c>
      <c r="DP22" s="35">
        <v>717418.12842573586</v>
      </c>
      <c r="DQ22" s="79">
        <v>276.56827559876342</v>
      </c>
      <c r="DR22" s="50"/>
      <c r="DS22" s="136">
        <v>385.50500000000011</v>
      </c>
      <c r="DT22" s="35">
        <v>724592.30970999319</v>
      </c>
      <c r="DU22" s="79">
        <v>279.33395835475102</v>
      </c>
      <c r="DV22" s="26"/>
    </row>
    <row r="23" spans="1:126" x14ac:dyDescent="0.35">
      <c r="A23" s="58" t="s">
        <v>28</v>
      </c>
      <c r="B23" s="55" t="s">
        <v>248</v>
      </c>
      <c r="C23" s="316">
        <v>73.721999999999994</v>
      </c>
      <c r="D23" s="35">
        <v>537591.64062614995</v>
      </c>
      <c r="E23" s="79">
        <v>39.632330930241025</v>
      </c>
      <c r="F23" s="42"/>
      <c r="G23" s="123">
        <v>73.721999999999994</v>
      </c>
      <c r="H23" s="35">
        <v>542967.55703241145</v>
      </c>
      <c r="I23" s="79">
        <v>40.028654239543428</v>
      </c>
      <c r="J23" s="14"/>
      <c r="K23" s="123">
        <v>85</v>
      </c>
      <c r="L23" s="35">
        <v>548397.23260273552</v>
      </c>
      <c r="M23" s="79">
        <v>46.613764771232518</v>
      </c>
      <c r="N23" s="14"/>
      <c r="O23" s="123">
        <v>85</v>
      </c>
      <c r="P23" s="35">
        <v>553881.20492876286</v>
      </c>
      <c r="Q23" s="79">
        <v>47.07990241894484</v>
      </c>
      <c r="R23" s="14"/>
      <c r="S23" s="123">
        <v>85</v>
      </c>
      <c r="T23" s="35">
        <v>559420.01697805047</v>
      </c>
      <c r="U23" s="79">
        <v>47.550701443134294</v>
      </c>
      <c r="V23" s="50"/>
      <c r="W23" s="93">
        <v>584.94999999999993</v>
      </c>
      <c r="X23" s="35">
        <v>565014.21714783099</v>
      </c>
      <c r="Y23" s="79">
        <v>330.50506632062371</v>
      </c>
      <c r="Z23" s="42"/>
      <c r="AA23" s="123">
        <v>584.94999999999993</v>
      </c>
      <c r="AB23" s="35">
        <v>570664.35931930935</v>
      </c>
      <c r="AC23" s="79">
        <v>333.81011698382997</v>
      </c>
      <c r="AD23" s="14"/>
      <c r="AE23" s="123">
        <v>584.94999999999993</v>
      </c>
      <c r="AF23" s="35">
        <v>576371.0029125025</v>
      </c>
      <c r="AG23" s="79">
        <v>337.14821815366827</v>
      </c>
      <c r="AH23" s="14"/>
      <c r="AI23" s="123">
        <v>584.94999999999993</v>
      </c>
      <c r="AJ23" s="35">
        <v>582134.71294162748</v>
      </c>
      <c r="AK23" s="79">
        <v>340.51970033520496</v>
      </c>
      <c r="AL23" s="14"/>
      <c r="AM23" s="123">
        <v>584.94999999999993</v>
      </c>
      <c r="AN23" s="35">
        <v>587956.06007104379</v>
      </c>
      <c r="AO23" s="79">
        <v>343.924897338557</v>
      </c>
      <c r="AP23" s="50"/>
      <c r="AQ23" s="93">
        <v>635.03099999999995</v>
      </c>
      <c r="AR23" s="35">
        <v>593835.62067175424</v>
      </c>
      <c r="AS23" s="79">
        <v>377.10402803080473</v>
      </c>
      <c r="AT23" s="42"/>
      <c r="AU23" s="123">
        <v>635.03099999999995</v>
      </c>
      <c r="AV23" s="35">
        <v>599773.97687847179</v>
      </c>
      <c r="AW23" s="79">
        <v>380.87506831111278</v>
      </c>
      <c r="AX23" s="14"/>
      <c r="AY23" s="123">
        <v>635.03099999999995</v>
      </c>
      <c r="AZ23" s="35">
        <v>605771.71664725651</v>
      </c>
      <c r="BA23" s="79">
        <v>384.68381899422388</v>
      </c>
      <c r="BB23" s="14"/>
      <c r="BC23" s="123">
        <v>635.03099999999995</v>
      </c>
      <c r="BD23" s="35">
        <v>611829.43381372909</v>
      </c>
      <c r="BE23" s="79">
        <v>388.53065718416622</v>
      </c>
      <c r="BF23" s="14"/>
      <c r="BG23" s="123">
        <v>635.03099999999995</v>
      </c>
      <c r="BH23" s="35">
        <v>617947.72815186635</v>
      </c>
      <c r="BI23" s="79">
        <v>392.41596375600778</v>
      </c>
      <c r="BJ23" s="50"/>
      <c r="BK23" s="93">
        <v>635.03099999999995</v>
      </c>
      <c r="BL23" s="35">
        <v>624127.20543338498</v>
      </c>
      <c r="BM23" s="79">
        <v>396.34012339356786</v>
      </c>
      <c r="BN23" s="42"/>
      <c r="BO23" s="123">
        <v>635.03099999999995</v>
      </c>
      <c r="BP23" s="35">
        <v>630368.4774877188</v>
      </c>
      <c r="BQ23" s="79">
        <v>400.30352462750352</v>
      </c>
      <c r="BR23" s="14"/>
      <c r="BS23" s="123">
        <v>635.03099999999995</v>
      </c>
      <c r="BT23" s="35">
        <v>636672.16226259596</v>
      </c>
      <c r="BU23" s="79">
        <v>404.3065598737785</v>
      </c>
      <c r="BV23" s="14"/>
      <c r="BW23" s="123">
        <v>635.03099999999995</v>
      </c>
      <c r="BX23" s="35">
        <v>643038.88388522191</v>
      </c>
      <c r="BY23" s="79">
        <v>408.34962547251632</v>
      </c>
      <c r="BZ23" s="14"/>
      <c r="CA23" s="123">
        <v>635.03099999999995</v>
      </c>
      <c r="CB23" s="35">
        <v>649469.27272407408</v>
      </c>
      <c r="CC23" s="79">
        <v>412.43312172724148</v>
      </c>
      <c r="CD23" s="50"/>
      <c r="CE23" s="93">
        <v>750.03099999999995</v>
      </c>
      <c r="CF23" s="35">
        <v>655963.96545131481</v>
      </c>
      <c r="CG23" s="79">
        <v>491.99330897141505</v>
      </c>
      <c r="CH23" s="42"/>
      <c r="CI23" s="123">
        <v>750.03099999999995</v>
      </c>
      <c r="CJ23" s="35">
        <v>662523.60510582791</v>
      </c>
      <c r="CK23" s="79">
        <v>496.91324206112915</v>
      </c>
      <c r="CL23" s="14"/>
      <c r="CM23" s="123">
        <v>750.03099999999995</v>
      </c>
      <c r="CN23" s="35">
        <v>669148.84115688619</v>
      </c>
      <c r="CO23" s="79">
        <v>501.8823744817405</v>
      </c>
      <c r="CP23" s="14"/>
      <c r="CQ23" s="123">
        <v>750.03099999999995</v>
      </c>
      <c r="CR23" s="35">
        <v>675840.32956845511</v>
      </c>
      <c r="CS23" s="79">
        <v>506.90119822655794</v>
      </c>
      <c r="CT23" s="14"/>
      <c r="CU23" s="123">
        <v>750.03099999999995</v>
      </c>
      <c r="CV23" s="35">
        <v>682598.73286413972</v>
      </c>
      <c r="CW23" s="79">
        <v>511.97021020882357</v>
      </c>
      <c r="CX23" s="50"/>
      <c r="CY23" s="93">
        <v>750.03099999999995</v>
      </c>
      <c r="CZ23" s="35">
        <v>689424.72019278107</v>
      </c>
      <c r="DA23" s="79">
        <v>517.0899123109117</v>
      </c>
      <c r="DB23" s="42"/>
      <c r="DC23" s="123">
        <v>750.03099999999995</v>
      </c>
      <c r="DD23" s="35">
        <v>696318.96739470889</v>
      </c>
      <c r="DE23" s="79">
        <v>522.26081143402087</v>
      </c>
      <c r="DF23" s="14"/>
      <c r="DG23" s="123">
        <v>750.03099999999995</v>
      </c>
      <c r="DH23" s="35">
        <v>703282.15706865594</v>
      </c>
      <c r="DI23" s="79">
        <v>527.4834195483611</v>
      </c>
      <c r="DJ23" s="14"/>
      <c r="DK23" s="123">
        <v>750.03099999999995</v>
      </c>
      <c r="DL23" s="35">
        <v>710314.97863934247</v>
      </c>
      <c r="DM23" s="79">
        <v>532.75825374384465</v>
      </c>
      <c r="DN23" s="14"/>
      <c r="DO23" s="123">
        <v>750.03099999999995</v>
      </c>
      <c r="DP23" s="35">
        <v>717418.12842573586</v>
      </c>
      <c r="DQ23" s="79">
        <v>538.08583628128304</v>
      </c>
      <c r="DR23" s="50"/>
      <c r="DS23" s="93">
        <v>750.03099999999995</v>
      </c>
      <c r="DT23" s="35">
        <v>724592.30970999319</v>
      </c>
      <c r="DU23" s="79">
        <v>543.46669464409592</v>
      </c>
      <c r="DV23" s="26"/>
    </row>
    <row r="24" spans="1:126" x14ac:dyDescent="0.35">
      <c r="A24" s="58" t="s">
        <v>271</v>
      </c>
      <c r="B24" s="55" t="s">
        <v>272</v>
      </c>
      <c r="C24" s="316">
        <v>0</v>
      </c>
      <c r="D24" s="35">
        <v>537591.64062614995</v>
      </c>
      <c r="E24" s="79">
        <v>0</v>
      </c>
      <c r="F24" s="42"/>
      <c r="G24" s="123">
        <v>0</v>
      </c>
      <c r="H24" s="35">
        <v>542967.55703241145</v>
      </c>
      <c r="I24" s="79">
        <v>0</v>
      </c>
      <c r="J24" s="14"/>
      <c r="K24" s="123">
        <v>0</v>
      </c>
      <c r="L24" s="35">
        <v>548397.23260273552</v>
      </c>
      <c r="M24" s="79">
        <v>0</v>
      </c>
      <c r="N24" s="14"/>
      <c r="O24" s="123">
        <v>0</v>
      </c>
      <c r="P24" s="35">
        <v>553881.20492876286</v>
      </c>
      <c r="Q24" s="79">
        <v>0</v>
      </c>
      <c r="R24" s="14"/>
      <c r="S24" s="123">
        <v>0</v>
      </c>
      <c r="T24" s="35">
        <v>559420.01697805047</v>
      </c>
      <c r="U24" s="79">
        <v>0</v>
      </c>
      <c r="V24" s="50"/>
      <c r="W24" s="93">
        <v>10</v>
      </c>
      <c r="X24" s="35">
        <v>565014.21714783099</v>
      </c>
      <c r="Y24" s="79">
        <v>5.6501421714783095</v>
      </c>
      <c r="Z24" s="42"/>
      <c r="AA24" s="123">
        <v>10</v>
      </c>
      <c r="AB24" s="35">
        <v>570664.35931930935</v>
      </c>
      <c r="AC24" s="79">
        <v>5.7066435931930934</v>
      </c>
      <c r="AD24" s="14"/>
      <c r="AE24" s="123">
        <v>10</v>
      </c>
      <c r="AF24" s="35">
        <v>576371.0029125025</v>
      </c>
      <c r="AG24" s="79">
        <v>5.7637100291250256</v>
      </c>
      <c r="AH24" s="14"/>
      <c r="AI24" s="123">
        <v>10</v>
      </c>
      <c r="AJ24" s="35">
        <v>582134.71294162748</v>
      </c>
      <c r="AK24" s="79">
        <v>5.8213471294162744</v>
      </c>
      <c r="AL24" s="14"/>
      <c r="AM24" s="123">
        <v>10</v>
      </c>
      <c r="AN24" s="35">
        <v>587956.06007104379</v>
      </c>
      <c r="AO24" s="79">
        <v>5.8795606007104375</v>
      </c>
      <c r="AP24" s="50"/>
      <c r="AQ24" s="93">
        <v>30</v>
      </c>
      <c r="AR24" s="35">
        <v>593835.62067175424</v>
      </c>
      <c r="AS24" s="79">
        <v>17.815068620152626</v>
      </c>
      <c r="AT24" s="42"/>
      <c r="AU24" s="123">
        <v>30</v>
      </c>
      <c r="AV24" s="35">
        <v>599773.97687847179</v>
      </c>
      <c r="AW24" s="79">
        <v>17.993219306354153</v>
      </c>
      <c r="AX24" s="14"/>
      <c r="AY24" s="123">
        <v>30</v>
      </c>
      <c r="AZ24" s="35">
        <v>605771.71664725651</v>
      </c>
      <c r="BA24" s="79">
        <v>18.173151499417695</v>
      </c>
      <c r="BB24" s="14"/>
      <c r="BC24" s="123">
        <v>30</v>
      </c>
      <c r="BD24" s="35">
        <v>611829.43381372909</v>
      </c>
      <c r="BE24" s="79">
        <v>18.354883014411875</v>
      </c>
      <c r="BF24" s="14"/>
      <c r="BG24" s="123">
        <v>30</v>
      </c>
      <c r="BH24" s="35">
        <v>617947.72815186635</v>
      </c>
      <c r="BI24" s="79">
        <v>18.538431844555991</v>
      </c>
      <c r="BJ24" s="50"/>
      <c r="BK24" s="93">
        <v>50</v>
      </c>
      <c r="BL24" s="35">
        <v>624127.20543338498</v>
      </c>
      <c r="BM24" s="79">
        <v>31.206360271669251</v>
      </c>
      <c r="BN24" s="42"/>
      <c r="BO24" s="123">
        <v>50</v>
      </c>
      <c r="BP24" s="35">
        <v>630368.4774877188</v>
      </c>
      <c r="BQ24" s="79">
        <v>31.518423874385942</v>
      </c>
      <c r="BR24" s="14"/>
      <c r="BS24" s="123">
        <v>50</v>
      </c>
      <c r="BT24" s="35">
        <v>636672.16226259596</v>
      </c>
      <c r="BU24" s="79">
        <v>31.833608113129799</v>
      </c>
      <c r="BV24" s="14"/>
      <c r="BW24" s="123">
        <v>50</v>
      </c>
      <c r="BX24" s="35">
        <v>643038.88388522191</v>
      </c>
      <c r="BY24" s="79">
        <v>32.151944194261098</v>
      </c>
      <c r="BZ24" s="14"/>
      <c r="CA24" s="123">
        <v>50</v>
      </c>
      <c r="CB24" s="35">
        <v>649469.27272407408</v>
      </c>
      <c r="CC24" s="79">
        <v>32.473463636203704</v>
      </c>
      <c r="CD24" s="50"/>
      <c r="CE24" s="93">
        <v>80</v>
      </c>
      <c r="CF24" s="35">
        <v>655963.96545131481</v>
      </c>
      <c r="CG24" s="79">
        <v>52.477117236105187</v>
      </c>
      <c r="CH24" s="42"/>
      <c r="CI24" s="123">
        <v>80</v>
      </c>
      <c r="CJ24" s="35">
        <v>662523.60510582791</v>
      </c>
      <c r="CK24" s="79">
        <v>53.001888408466236</v>
      </c>
      <c r="CL24" s="14"/>
      <c r="CM24" s="123">
        <v>80</v>
      </c>
      <c r="CN24" s="35">
        <v>669148.84115688619</v>
      </c>
      <c r="CO24" s="79">
        <v>53.531907292550891</v>
      </c>
      <c r="CP24" s="14"/>
      <c r="CQ24" s="123">
        <v>80</v>
      </c>
      <c r="CR24" s="35">
        <v>675840.32956845511</v>
      </c>
      <c r="CS24" s="79">
        <v>54.067226365476408</v>
      </c>
      <c r="CT24" s="14"/>
      <c r="CU24" s="123">
        <v>80</v>
      </c>
      <c r="CV24" s="35">
        <v>682598.73286413972</v>
      </c>
      <c r="CW24" s="79">
        <v>54.607898629131178</v>
      </c>
      <c r="CX24" s="50"/>
      <c r="CY24" s="93">
        <v>80</v>
      </c>
      <c r="CZ24" s="35">
        <v>689424.72019278107</v>
      </c>
      <c r="DA24" s="79">
        <v>55.153977615422484</v>
      </c>
      <c r="DB24" s="42"/>
      <c r="DC24" s="123">
        <v>80</v>
      </c>
      <c r="DD24" s="35">
        <v>696318.96739470889</v>
      </c>
      <c r="DE24" s="79">
        <v>55.705517391576706</v>
      </c>
      <c r="DF24" s="14"/>
      <c r="DG24" s="123">
        <v>80</v>
      </c>
      <c r="DH24" s="35">
        <v>703282.15706865594</v>
      </c>
      <c r="DI24" s="79">
        <v>56.262572565492476</v>
      </c>
      <c r="DJ24" s="14"/>
      <c r="DK24" s="123">
        <v>80</v>
      </c>
      <c r="DL24" s="35">
        <v>710314.97863934247</v>
      </c>
      <c r="DM24" s="79">
        <v>56.825198291147395</v>
      </c>
      <c r="DN24" s="14"/>
      <c r="DO24" s="123">
        <v>80</v>
      </c>
      <c r="DP24" s="35">
        <v>717418.12842573586</v>
      </c>
      <c r="DQ24" s="79">
        <v>57.393450274058871</v>
      </c>
      <c r="DR24" s="50"/>
      <c r="DS24" s="93">
        <v>80</v>
      </c>
      <c r="DT24" s="35">
        <v>724592.30970999319</v>
      </c>
      <c r="DU24" s="79">
        <v>57.967384776799456</v>
      </c>
      <c r="DV24" s="26"/>
    </row>
    <row r="25" spans="1:126" x14ac:dyDescent="0.35">
      <c r="A25" s="9" t="s">
        <v>29</v>
      </c>
      <c r="B25" s="10" t="s">
        <v>141</v>
      </c>
      <c r="C25" s="316">
        <v>295</v>
      </c>
      <c r="D25" s="35">
        <v>579590.00222814595</v>
      </c>
      <c r="E25" s="79">
        <v>170.97905065730308</v>
      </c>
      <c r="F25" s="42"/>
      <c r="G25" s="121">
        <v>293.2</v>
      </c>
      <c r="H25" s="35">
        <v>585385.9022504274</v>
      </c>
      <c r="I25" s="79">
        <v>171.63514653982531</v>
      </c>
      <c r="J25" s="14"/>
      <c r="K25" s="121">
        <v>295</v>
      </c>
      <c r="L25" s="35">
        <v>591239.7612729317</v>
      </c>
      <c r="M25" s="79">
        <v>174.41572957551486</v>
      </c>
      <c r="N25" s="14"/>
      <c r="O25" s="121">
        <v>293.2</v>
      </c>
      <c r="P25" s="35">
        <v>597152.15888566105</v>
      </c>
      <c r="Q25" s="79">
        <v>175.0850129852758</v>
      </c>
      <c r="R25" s="14"/>
      <c r="S25" s="121">
        <v>291.39999999999998</v>
      </c>
      <c r="T25" s="35">
        <v>603123.68047451763</v>
      </c>
      <c r="U25" s="79">
        <v>175.75024049027442</v>
      </c>
      <c r="V25" s="50"/>
      <c r="W25" s="93">
        <v>286</v>
      </c>
      <c r="X25" s="35">
        <v>609154.91727926279</v>
      </c>
      <c r="Y25" s="79">
        <v>174.21830634186915</v>
      </c>
      <c r="Z25" s="42"/>
      <c r="AA25" s="121">
        <v>284.60000000000002</v>
      </c>
      <c r="AB25" s="35">
        <v>615246.46645205538</v>
      </c>
      <c r="AC25" s="79">
        <v>175.099144352255</v>
      </c>
      <c r="AD25" s="14"/>
      <c r="AE25" s="121">
        <v>283.20000000000005</v>
      </c>
      <c r="AF25" s="35">
        <v>621398.93111657596</v>
      </c>
      <c r="AG25" s="79">
        <v>175.98017729221434</v>
      </c>
      <c r="AH25" s="14"/>
      <c r="AI25" s="121">
        <v>281.80000000000007</v>
      </c>
      <c r="AJ25" s="35">
        <v>627612.92042774172</v>
      </c>
      <c r="AK25" s="79">
        <v>176.86132097653766</v>
      </c>
      <c r="AL25" s="14"/>
      <c r="AM25" s="121">
        <v>280.40000000000009</v>
      </c>
      <c r="AN25" s="35">
        <v>633889.04963201913</v>
      </c>
      <c r="AO25" s="79">
        <v>177.74248951681824</v>
      </c>
      <c r="AP25" s="50"/>
      <c r="AQ25" s="93">
        <v>279</v>
      </c>
      <c r="AR25" s="35">
        <v>640227.94012833934</v>
      </c>
      <c r="AS25" s="79">
        <v>178.62359529580667</v>
      </c>
      <c r="AT25" s="42"/>
      <c r="AU25" s="121">
        <v>277.60000000000002</v>
      </c>
      <c r="AV25" s="35">
        <v>646630.2195296227</v>
      </c>
      <c r="AW25" s="79">
        <v>179.50454894142328</v>
      </c>
      <c r="AX25" s="14"/>
      <c r="AY25" s="121">
        <v>276.20000000000005</v>
      </c>
      <c r="AZ25" s="35">
        <v>653096.52172491897</v>
      </c>
      <c r="BA25" s="79">
        <v>180.38525930042263</v>
      </c>
      <c r="BB25" s="14"/>
      <c r="BC25" s="121">
        <v>274.80000000000007</v>
      </c>
      <c r="BD25" s="35">
        <v>659627.48694216821</v>
      </c>
      <c r="BE25" s="79">
        <v>181.26563341170788</v>
      </c>
      <c r="BF25" s="14"/>
      <c r="BG25" s="121">
        <v>273.40000000000009</v>
      </c>
      <c r="BH25" s="35">
        <v>666223.76181158994</v>
      </c>
      <c r="BI25" s="79">
        <v>182.14557647928876</v>
      </c>
      <c r="BJ25" s="50"/>
      <c r="BK25" s="93">
        <v>272</v>
      </c>
      <c r="BL25" s="35">
        <v>672885.9994297059</v>
      </c>
      <c r="BM25" s="79">
        <v>183.02499184488002</v>
      </c>
      <c r="BN25" s="42"/>
      <c r="BO25" s="121">
        <v>270.60000000000002</v>
      </c>
      <c r="BP25" s="35">
        <v>679614.85942400293</v>
      </c>
      <c r="BQ25" s="79">
        <v>183.90378096013521</v>
      </c>
      <c r="BR25" s="14"/>
      <c r="BS25" s="121">
        <v>269.20000000000005</v>
      </c>
      <c r="BT25" s="35">
        <v>686411.00801824301</v>
      </c>
      <c r="BU25" s="79">
        <v>184.78184335851105</v>
      </c>
      <c r="BV25" s="14"/>
      <c r="BW25" s="121">
        <v>267.80000000000007</v>
      </c>
      <c r="BX25" s="35">
        <v>693275.11809842545</v>
      </c>
      <c r="BY25" s="79">
        <v>185.65907662675841</v>
      </c>
      <c r="BZ25" s="14"/>
      <c r="CA25" s="121">
        <v>266.40000000000009</v>
      </c>
      <c r="CB25" s="35">
        <v>700207.86927940976</v>
      </c>
      <c r="CC25" s="79">
        <v>186.53537637603483</v>
      </c>
      <c r="CD25" s="50"/>
      <c r="CE25" s="93">
        <v>265</v>
      </c>
      <c r="CF25" s="35">
        <v>707209.94797220384</v>
      </c>
      <c r="CG25" s="79">
        <v>187.41063621263402</v>
      </c>
      <c r="CH25" s="42"/>
      <c r="CI25" s="121">
        <v>265</v>
      </c>
      <c r="CJ25" s="35">
        <v>714282.04745192593</v>
      </c>
      <c r="CK25" s="79">
        <v>189.28474257476037</v>
      </c>
      <c r="CL25" s="14"/>
      <c r="CM25" s="121">
        <v>265</v>
      </c>
      <c r="CN25" s="35">
        <v>721424.86792644521</v>
      </c>
      <c r="CO25" s="79">
        <v>191.17759000050799</v>
      </c>
      <c r="CP25" s="14"/>
      <c r="CQ25" s="121">
        <v>265</v>
      </c>
      <c r="CR25" s="35">
        <v>728639.11660570966</v>
      </c>
      <c r="CS25" s="79">
        <v>193.08936590051306</v>
      </c>
      <c r="CT25" s="14"/>
      <c r="CU25" s="121">
        <v>265</v>
      </c>
      <c r="CV25" s="35">
        <v>735925.50777176674</v>
      </c>
      <c r="CW25" s="79">
        <v>195.02025955951819</v>
      </c>
      <c r="CX25" s="50"/>
      <c r="CY25" s="93">
        <v>265</v>
      </c>
      <c r="CZ25" s="35">
        <v>743284.76284948445</v>
      </c>
      <c r="DA25" s="79">
        <v>196.97046215511338</v>
      </c>
      <c r="DB25" s="42"/>
      <c r="DC25" s="121">
        <v>265</v>
      </c>
      <c r="DD25" s="35">
        <v>750717.61047797929</v>
      </c>
      <c r="DE25" s="79">
        <v>198.94016677666451</v>
      </c>
      <c r="DF25" s="14"/>
      <c r="DG25" s="121">
        <v>265</v>
      </c>
      <c r="DH25" s="35">
        <v>758224.78658275912</v>
      </c>
      <c r="DI25" s="79">
        <v>200.92956844443117</v>
      </c>
      <c r="DJ25" s="14"/>
      <c r="DK25" s="121">
        <v>265</v>
      </c>
      <c r="DL25" s="35">
        <v>765807.03444858675</v>
      </c>
      <c r="DM25" s="79">
        <v>202.93886412887551</v>
      </c>
      <c r="DN25" s="14"/>
      <c r="DO25" s="121">
        <v>265</v>
      </c>
      <c r="DP25" s="35">
        <v>773465.10479307268</v>
      </c>
      <c r="DQ25" s="79">
        <v>204.96825277016424</v>
      </c>
      <c r="DR25" s="50"/>
      <c r="DS25" s="93">
        <v>265</v>
      </c>
      <c r="DT25" s="35">
        <v>781199.75584100338</v>
      </c>
      <c r="DU25" s="79">
        <v>207.0179352978659</v>
      </c>
      <c r="DV25" s="26"/>
    </row>
    <row r="26" spans="1:126" x14ac:dyDescent="0.35">
      <c r="A26" s="9" t="s">
        <v>48</v>
      </c>
      <c r="B26" s="10" t="s">
        <v>79</v>
      </c>
      <c r="C26" s="314">
        <v>303</v>
      </c>
      <c r="D26" s="35">
        <v>579590.00222814595</v>
      </c>
      <c r="E26" s="79">
        <v>175.61577067512823</v>
      </c>
      <c r="F26" s="42"/>
      <c r="G26" s="41">
        <v>310.2</v>
      </c>
      <c r="H26" s="35">
        <v>585385.9022504274</v>
      </c>
      <c r="I26" s="79">
        <v>181.58670687808257</v>
      </c>
      <c r="J26" s="14"/>
      <c r="K26" s="41">
        <v>303</v>
      </c>
      <c r="L26" s="35">
        <v>591239.7612729317</v>
      </c>
      <c r="M26" s="79">
        <v>179.14564766569831</v>
      </c>
      <c r="N26" s="14"/>
      <c r="O26" s="41">
        <v>310.2</v>
      </c>
      <c r="P26" s="35">
        <v>597152.15888566105</v>
      </c>
      <c r="Q26" s="79">
        <v>185.23659968633206</v>
      </c>
      <c r="R26" s="14"/>
      <c r="S26" s="41">
        <v>317.39999999999998</v>
      </c>
      <c r="T26" s="35">
        <v>603123.68047451763</v>
      </c>
      <c r="U26" s="79">
        <v>191.4314561826119</v>
      </c>
      <c r="V26" s="50"/>
      <c r="W26" s="41">
        <v>339</v>
      </c>
      <c r="X26" s="35">
        <v>609154.91727926279</v>
      </c>
      <c r="Y26" s="79">
        <v>206.50351695767009</v>
      </c>
      <c r="Z26" s="42"/>
      <c r="AA26" s="41">
        <v>344</v>
      </c>
      <c r="AB26" s="35">
        <v>615246.46645205538</v>
      </c>
      <c r="AC26" s="79">
        <v>211.64478445950704</v>
      </c>
      <c r="AD26" s="14"/>
      <c r="AE26" s="41">
        <v>349</v>
      </c>
      <c r="AF26" s="35">
        <v>621398.93111657596</v>
      </c>
      <c r="AG26" s="79">
        <v>216.86822695968499</v>
      </c>
      <c r="AH26" s="14"/>
      <c r="AI26" s="41">
        <v>354</v>
      </c>
      <c r="AJ26" s="35">
        <v>627612.92042774172</v>
      </c>
      <c r="AK26" s="79">
        <v>222.17497383142057</v>
      </c>
      <c r="AL26" s="14"/>
      <c r="AM26" s="41">
        <v>359</v>
      </c>
      <c r="AN26" s="35">
        <v>633889.04963201913</v>
      </c>
      <c r="AO26" s="79">
        <v>227.56616881789486</v>
      </c>
      <c r="AP26" s="50"/>
      <c r="AQ26" s="41">
        <v>460</v>
      </c>
      <c r="AR26" s="35">
        <v>640227.94012833934</v>
      </c>
      <c r="AS26" s="79">
        <v>294.5048524590361</v>
      </c>
      <c r="AT26" s="42"/>
      <c r="AU26" s="41">
        <v>533.79999999999995</v>
      </c>
      <c r="AV26" s="35">
        <v>646630.2195296227</v>
      </c>
      <c r="AW26" s="79">
        <v>345.17121118491258</v>
      </c>
      <c r="AX26" s="14"/>
      <c r="AY26" s="41">
        <v>607.6</v>
      </c>
      <c r="AZ26" s="35">
        <v>653096.52172491897</v>
      </c>
      <c r="BA26" s="79">
        <v>396.82144660006077</v>
      </c>
      <c r="BB26" s="14"/>
      <c r="BC26" s="41">
        <v>681.4</v>
      </c>
      <c r="BD26" s="35">
        <v>659627.48694216821</v>
      </c>
      <c r="BE26" s="79">
        <v>449.47016960239341</v>
      </c>
      <c r="BF26" s="14"/>
      <c r="BG26" s="41">
        <v>755.2</v>
      </c>
      <c r="BH26" s="35">
        <v>666223.76181158994</v>
      </c>
      <c r="BI26" s="79">
        <v>503.13218492011271</v>
      </c>
      <c r="BJ26" s="50"/>
      <c r="BK26" s="41">
        <v>829</v>
      </c>
      <c r="BL26" s="35">
        <v>672885.9994297059</v>
      </c>
      <c r="BM26" s="79">
        <v>557.82249352722624</v>
      </c>
      <c r="BN26" s="42"/>
      <c r="BO26" s="41">
        <v>831.4</v>
      </c>
      <c r="BP26" s="35">
        <v>679614.85942400293</v>
      </c>
      <c r="BQ26" s="79">
        <v>565.03179412511599</v>
      </c>
      <c r="BR26" s="14"/>
      <c r="BS26" s="41">
        <v>833.8</v>
      </c>
      <c r="BT26" s="35">
        <v>686411.00801824301</v>
      </c>
      <c r="BU26" s="79">
        <v>572.329498485611</v>
      </c>
      <c r="BV26" s="14"/>
      <c r="BW26" s="41">
        <v>836.2</v>
      </c>
      <c r="BX26" s="35">
        <v>693275.11809842545</v>
      </c>
      <c r="BY26" s="79">
        <v>579.71665375390342</v>
      </c>
      <c r="BZ26" s="14"/>
      <c r="CA26" s="41">
        <v>838.6</v>
      </c>
      <c r="CB26" s="35">
        <v>700207.86927940976</v>
      </c>
      <c r="CC26" s="79">
        <v>587.19431917771306</v>
      </c>
      <c r="CD26" s="50"/>
      <c r="CE26" s="41">
        <v>841</v>
      </c>
      <c r="CF26" s="35">
        <v>707209.94797220384</v>
      </c>
      <c r="CG26" s="79">
        <v>594.76356624462346</v>
      </c>
      <c r="CH26" s="42"/>
      <c r="CI26" s="41">
        <v>855</v>
      </c>
      <c r="CJ26" s="35">
        <v>714282.04745192593</v>
      </c>
      <c r="CK26" s="79">
        <v>610.71115057139673</v>
      </c>
      <c r="CL26" s="14"/>
      <c r="CM26" s="41">
        <v>869</v>
      </c>
      <c r="CN26" s="35">
        <v>721424.86792644521</v>
      </c>
      <c r="CO26" s="79">
        <v>626.91821022808085</v>
      </c>
      <c r="CP26" s="14"/>
      <c r="CQ26" s="41">
        <v>883</v>
      </c>
      <c r="CR26" s="35">
        <v>728639.11660570966</v>
      </c>
      <c r="CS26" s="79">
        <v>643.38833996284166</v>
      </c>
      <c r="CT26" s="14"/>
      <c r="CU26" s="41">
        <v>897</v>
      </c>
      <c r="CV26" s="35">
        <v>735925.50777176674</v>
      </c>
      <c r="CW26" s="79">
        <v>660.12518047127469</v>
      </c>
      <c r="CX26" s="50"/>
      <c r="CY26" s="41">
        <v>911</v>
      </c>
      <c r="CZ26" s="35">
        <v>743284.76284948445</v>
      </c>
      <c r="DA26" s="79">
        <v>677.13241895588033</v>
      </c>
      <c r="DB26" s="42"/>
      <c r="DC26" s="41">
        <v>924.2</v>
      </c>
      <c r="DD26" s="35">
        <v>750717.61047797929</v>
      </c>
      <c r="DE26" s="79">
        <v>693.8132156037484</v>
      </c>
      <c r="DF26" s="14"/>
      <c r="DG26" s="41">
        <v>937.4</v>
      </c>
      <c r="DH26" s="35">
        <v>758224.78658275912</v>
      </c>
      <c r="DI26" s="79">
        <v>710.75991494267828</v>
      </c>
      <c r="DJ26" s="14"/>
      <c r="DK26" s="41">
        <v>950.59999999999991</v>
      </c>
      <c r="DL26" s="35">
        <v>765807.03444858675</v>
      </c>
      <c r="DM26" s="79">
        <v>727.97616694682642</v>
      </c>
      <c r="DN26" s="14"/>
      <c r="DO26" s="41">
        <v>963.8</v>
      </c>
      <c r="DP26" s="35">
        <v>773465.10479307268</v>
      </c>
      <c r="DQ26" s="79">
        <v>745.46566799956349</v>
      </c>
      <c r="DR26" s="50"/>
      <c r="DS26" s="41">
        <v>977</v>
      </c>
      <c r="DT26" s="35">
        <v>781199.75584100338</v>
      </c>
      <c r="DU26" s="79">
        <v>763.23216145666026</v>
      </c>
      <c r="DV26" s="26"/>
    </row>
    <row r="27" spans="1:126" x14ac:dyDescent="0.35">
      <c r="A27" s="58" t="s">
        <v>49</v>
      </c>
      <c r="B27" s="56" t="s">
        <v>44</v>
      </c>
      <c r="C27" s="316">
        <v>189</v>
      </c>
      <c r="D27" s="35">
        <v>579590.00222814595</v>
      </c>
      <c r="E27" s="79">
        <v>109.54251042111959</v>
      </c>
      <c r="F27" s="42"/>
      <c r="G27" s="121">
        <v>196.2</v>
      </c>
      <c r="H27" s="35">
        <v>585385.9022504274</v>
      </c>
      <c r="I27" s="79">
        <v>114.85271402153384</v>
      </c>
      <c r="J27" s="14"/>
      <c r="K27" s="121">
        <v>189</v>
      </c>
      <c r="L27" s="35">
        <v>591239.7612729317</v>
      </c>
      <c r="M27" s="79">
        <v>111.74431488058408</v>
      </c>
      <c r="N27" s="14"/>
      <c r="O27" s="121">
        <v>196.2</v>
      </c>
      <c r="P27" s="35">
        <v>597152.15888566105</v>
      </c>
      <c r="Q27" s="79">
        <v>117.16125357336669</v>
      </c>
      <c r="R27" s="14"/>
      <c r="S27" s="121">
        <v>203.39999999999998</v>
      </c>
      <c r="T27" s="35">
        <v>603123.68047451763</v>
      </c>
      <c r="U27" s="79">
        <v>122.67535660851688</v>
      </c>
      <c r="V27" s="50"/>
      <c r="W27" s="59">
        <v>225</v>
      </c>
      <c r="X27" s="35">
        <v>609154.91727926279</v>
      </c>
      <c r="Y27" s="79">
        <v>137.05985638783415</v>
      </c>
      <c r="Z27" s="42"/>
      <c r="AA27" s="121">
        <v>230</v>
      </c>
      <c r="AB27" s="35">
        <v>615246.46645205538</v>
      </c>
      <c r="AC27" s="79">
        <v>141.50668728397275</v>
      </c>
      <c r="AD27" s="14"/>
      <c r="AE27" s="121">
        <v>235</v>
      </c>
      <c r="AF27" s="35">
        <v>621398.93111657596</v>
      </c>
      <c r="AG27" s="79">
        <v>146.02874881239538</v>
      </c>
      <c r="AH27" s="14"/>
      <c r="AI27" s="121">
        <v>240</v>
      </c>
      <c r="AJ27" s="35">
        <v>627612.92042774172</v>
      </c>
      <c r="AK27" s="79">
        <v>150.62710090265801</v>
      </c>
      <c r="AL27" s="14"/>
      <c r="AM27" s="121">
        <v>245</v>
      </c>
      <c r="AN27" s="35">
        <v>633889.04963201913</v>
      </c>
      <c r="AO27" s="79">
        <v>155.30281715984469</v>
      </c>
      <c r="AP27" s="50"/>
      <c r="AQ27" s="59">
        <v>250</v>
      </c>
      <c r="AR27" s="35">
        <v>640227.94012833934</v>
      </c>
      <c r="AS27" s="79">
        <v>160.05698503208481</v>
      </c>
      <c r="AT27" s="42"/>
      <c r="AU27" s="121">
        <v>310</v>
      </c>
      <c r="AV27" s="35">
        <v>646630.2195296227</v>
      </c>
      <c r="AW27" s="79">
        <v>200.45536805418303</v>
      </c>
      <c r="AX27" s="14"/>
      <c r="AY27" s="121">
        <v>370</v>
      </c>
      <c r="AZ27" s="35">
        <v>653096.52172491897</v>
      </c>
      <c r="BA27" s="79">
        <v>241.64571303822001</v>
      </c>
      <c r="BB27" s="14"/>
      <c r="BC27" s="121">
        <v>430</v>
      </c>
      <c r="BD27" s="35">
        <v>659627.48694216821</v>
      </c>
      <c r="BE27" s="79">
        <v>283.63981938513228</v>
      </c>
      <c r="BF27" s="14"/>
      <c r="BG27" s="121">
        <v>490</v>
      </c>
      <c r="BH27" s="35">
        <v>666223.76181158994</v>
      </c>
      <c r="BI27" s="79">
        <v>326.44964328767907</v>
      </c>
      <c r="BJ27" s="50"/>
      <c r="BK27" s="59">
        <v>550</v>
      </c>
      <c r="BL27" s="35">
        <v>672885.9994297059</v>
      </c>
      <c r="BM27" s="79">
        <v>370.08729968633827</v>
      </c>
      <c r="BN27" s="42"/>
      <c r="BO27" s="121">
        <v>550</v>
      </c>
      <c r="BP27" s="35">
        <v>679614.85942400293</v>
      </c>
      <c r="BQ27" s="79">
        <v>373.78817268320159</v>
      </c>
      <c r="BR27" s="14"/>
      <c r="BS27" s="121">
        <v>550</v>
      </c>
      <c r="BT27" s="35">
        <v>686411.00801824301</v>
      </c>
      <c r="BU27" s="79">
        <v>377.52605441003362</v>
      </c>
      <c r="BV27" s="14"/>
      <c r="BW27" s="121">
        <v>550</v>
      </c>
      <c r="BX27" s="35">
        <v>693275.11809842545</v>
      </c>
      <c r="BY27" s="79">
        <v>381.301314954134</v>
      </c>
      <c r="BZ27" s="14"/>
      <c r="CA27" s="121">
        <v>550</v>
      </c>
      <c r="CB27" s="35">
        <v>700207.86927940976</v>
      </c>
      <c r="CC27" s="79">
        <v>385.11432810367535</v>
      </c>
      <c r="CD27" s="50"/>
      <c r="CE27" s="59">
        <v>550</v>
      </c>
      <c r="CF27" s="35">
        <v>707209.94797220384</v>
      </c>
      <c r="CG27" s="79">
        <v>388.96547138471209</v>
      </c>
      <c r="CH27" s="42"/>
      <c r="CI27" s="121">
        <v>560</v>
      </c>
      <c r="CJ27" s="35">
        <v>714282.04745192593</v>
      </c>
      <c r="CK27" s="79">
        <v>399.99794657307854</v>
      </c>
      <c r="CL27" s="14"/>
      <c r="CM27" s="121">
        <v>570</v>
      </c>
      <c r="CN27" s="35">
        <v>721424.86792644521</v>
      </c>
      <c r="CO27" s="79">
        <v>411.21217471807381</v>
      </c>
      <c r="CP27" s="14"/>
      <c r="CQ27" s="121">
        <v>580</v>
      </c>
      <c r="CR27" s="35">
        <v>728639.11660570966</v>
      </c>
      <c r="CS27" s="79">
        <v>422.61068763131158</v>
      </c>
      <c r="CT27" s="14"/>
      <c r="CU27" s="121">
        <v>590</v>
      </c>
      <c r="CV27" s="35">
        <v>735925.50777176674</v>
      </c>
      <c r="CW27" s="79">
        <v>434.19604958534239</v>
      </c>
      <c r="CX27" s="50"/>
      <c r="CY27" s="59">
        <v>600</v>
      </c>
      <c r="CZ27" s="35">
        <v>743284.76284948445</v>
      </c>
      <c r="DA27" s="79">
        <v>445.97085770969068</v>
      </c>
      <c r="DB27" s="42"/>
      <c r="DC27" s="121">
        <v>611</v>
      </c>
      <c r="DD27" s="35">
        <v>750717.61047797929</v>
      </c>
      <c r="DE27" s="79">
        <v>458.68846000204536</v>
      </c>
      <c r="DF27" s="14"/>
      <c r="DG27" s="121">
        <v>622</v>
      </c>
      <c r="DH27" s="35">
        <v>758224.78658275912</v>
      </c>
      <c r="DI27" s="79">
        <v>471.61581725447621</v>
      </c>
      <c r="DJ27" s="14"/>
      <c r="DK27" s="121">
        <v>633</v>
      </c>
      <c r="DL27" s="35">
        <v>765807.03444858675</v>
      </c>
      <c r="DM27" s="79">
        <v>484.75585280595539</v>
      </c>
      <c r="DN27" s="14"/>
      <c r="DO27" s="121">
        <v>644</v>
      </c>
      <c r="DP27" s="35">
        <v>773465.10479307268</v>
      </c>
      <c r="DQ27" s="79">
        <v>498.11152748673879</v>
      </c>
      <c r="DR27" s="50"/>
      <c r="DS27" s="93">
        <v>655</v>
      </c>
      <c r="DT27" s="35">
        <v>781199.75584100338</v>
      </c>
      <c r="DU27" s="79">
        <v>511.68584007585724</v>
      </c>
      <c r="DV27" s="26"/>
    </row>
    <row r="28" spans="1:126" x14ac:dyDescent="0.35">
      <c r="A28" s="58" t="s">
        <v>50</v>
      </c>
      <c r="B28" s="56" t="s">
        <v>45</v>
      </c>
      <c r="C28" s="316">
        <v>114</v>
      </c>
      <c r="D28" s="35">
        <v>579590.00222814595</v>
      </c>
      <c r="E28" s="79">
        <v>66.07326025400863</v>
      </c>
      <c r="F28" s="42"/>
      <c r="G28" s="121">
        <v>114</v>
      </c>
      <c r="H28" s="35">
        <v>585385.9022504274</v>
      </c>
      <c r="I28" s="79">
        <v>66.733992856548724</v>
      </c>
      <c r="J28" s="14"/>
      <c r="K28" s="121">
        <v>114</v>
      </c>
      <c r="L28" s="35">
        <v>591239.7612729317</v>
      </c>
      <c r="M28" s="79">
        <v>67.401332785114221</v>
      </c>
      <c r="N28" s="14"/>
      <c r="O28" s="121">
        <v>114</v>
      </c>
      <c r="P28" s="35">
        <v>597152.15888566105</v>
      </c>
      <c r="Q28" s="79">
        <v>68.075346112965363</v>
      </c>
      <c r="R28" s="14"/>
      <c r="S28" s="121">
        <v>114</v>
      </c>
      <c r="T28" s="35">
        <v>603123.68047451763</v>
      </c>
      <c r="U28" s="79">
        <v>68.756099574095018</v>
      </c>
      <c r="V28" s="50"/>
      <c r="W28" s="59">
        <v>114</v>
      </c>
      <c r="X28" s="35">
        <v>609154.91727926279</v>
      </c>
      <c r="Y28" s="79">
        <v>69.443660569835956</v>
      </c>
      <c r="Z28" s="42"/>
      <c r="AA28" s="121">
        <v>114</v>
      </c>
      <c r="AB28" s="35">
        <v>615246.46645205538</v>
      </c>
      <c r="AC28" s="79">
        <v>70.138097175534313</v>
      </c>
      <c r="AD28" s="14"/>
      <c r="AE28" s="121">
        <v>114</v>
      </c>
      <c r="AF28" s="35">
        <v>621398.93111657596</v>
      </c>
      <c r="AG28" s="79">
        <v>70.839478147289668</v>
      </c>
      <c r="AH28" s="14"/>
      <c r="AI28" s="121">
        <v>114</v>
      </c>
      <c r="AJ28" s="35">
        <v>627612.92042774172</v>
      </c>
      <c r="AK28" s="79">
        <v>71.547872928762558</v>
      </c>
      <c r="AL28" s="14"/>
      <c r="AM28" s="121">
        <v>114</v>
      </c>
      <c r="AN28" s="35">
        <v>633889.04963201913</v>
      </c>
      <c r="AO28" s="79">
        <v>72.263351658050183</v>
      </c>
      <c r="AP28" s="50"/>
      <c r="AQ28" s="59">
        <v>114</v>
      </c>
      <c r="AR28" s="35">
        <v>640227.94012833934</v>
      </c>
      <c r="AS28" s="79">
        <v>72.985985174630684</v>
      </c>
      <c r="AT28" s="42"/>
      <c r="AU28" s="121">
        <v>127.8</v>
      </c>
      <c r="AV28" s="35">
        <v>646630.2195296227</v>
      </c>
      <c r="AW28" s="79">
        <v>82.639342055885777</v>
      </c>
      <c r="AX28" s="14"/>
      <c r="AY28" s="121">
        <v>141.6</v>
      </c>
      <c r="AZ28" s="35">
        <v>653096.52172491897</v>
      </c>
      <c r="BA28" s="79">
        <v>92.478467476248511</v>
      </c>
      <c r="BB28" s="14"/>
      <c r="BC28" s="121">
        <v>155.4</v>
      </c>
      <c r="BD28" s="35">
        <v>659627.48694216821</v>
      </c>
      <c r="BE28" s="79">
        <v>102.50611147081294</v>
      </c>
      <c r="BF28" s="14"/>
      <c r="BG28" s="121">
        <v>169.20000000000002</v>
      </c>
      <c r="BH28" s="35">
        <v>666223.76181158994</v>
      </c>
      <c r="BI28" s="79">
        <v>112.72506049852103</v>
      </c>
      <c r="BJ28" s="50"/>
      <c r="BK28" s="59">
        <v>183</v>
      </c>
      <c r="BL28" s="35">
        <v>672885.9994297059</v>
      </c>
      <c r="BM28" s="79">
        <v>123.13813789563619</v>
      </c>
      <c r="BN28" s="42"/>
      <c r="BO28" s="121">
        <v>185.4</v>
      </c>
      <c r="BP28" s="35">
        <v>679614.85942400293</v>
      </c>
      <c r="BQ28" s="79">
        <v>126.00059493721014</v>
      </c>
      <c r="BR28" s="14"/>
      <c r="BS28" s="121">
        <v>187.8</v>
      </c>
      <c r="BT28" s="35">
        <v>686411.00801824301</v>
      </c>
      <c r="BU28" s="79">
        <v>128.90798730582603</v>
      </c>
      <c r="BV28" s="14"/>
      <c r="BW28" s="121">
        <v>190.20000000000002</v>
      </c>
      <c r="BX28" s="35">
        <v>693275.11809842545</v>
      </c>
      <c r="BY28" s="79">
        <v>131.86092746232055</v>
      </c>
      <c r="BZ28" s="14"/>
      <c r="CA28" s="121">
        <v>192.60000000000002</v>
      </c>
      <c r="CB28" s="35">
        <v>700207.86927940976</v>
      </c>
      <c r="CC28" s="79">
        <v>134.86003562321434</v>
      </c>
      <c r="CD28" s="50"/>
      <c r="CE28" s="59">
        <v>195</v>
      </c>
      <c r="CF28" s="35">
        <v>707209.94797220384</v>
      </c>
      <c r="CG28" s="79">
        <v>137.90593985457974</v>
      </c>
      <c r="CH28" s="42"/>
      <c r="CI28" s="121">
        <v>199</v>
      </c>
      <c r="CJ28" s="35">
        <v>714282.04745192593</v>
      </c>
      <c r="CK28" s="79">
        <v>142.14212744293326</v>
      </c>
      <c r="CL28" s="14"/>
      <c r="CM28" s="121">
        <v>203</v>
      </c>
      <c r="CN28" s="35">
        <v>721424.86792644521</v>
      </c>
      <c r="CO28" s="79">
        <v>146.44924818906838</v>
      </c>
      <c r="CP28" s="14"/>
      <c r="CQ28" s="121">
        <v>207</v>
      </c>
      <c r="CR28" s="35">
        <v>728639.11660570966</v>
      </c>
      <c r="CS28" s="79">
        <v>150.82829713738192</v>
      </c>
      <c r="CT28" s="14"/>
      <c r="CU28" s="121">
        <v>211</v>
      </c>
      <c r="CV28" s="35">
        <v>735925.50777176674</v>
      </c>
      <c r="CW28" s="79">
        <v>155.28028213984277</v>
      </c>
      <c r="CX28" s="50"/>
      <c r="CY28" s="59">
        <v>215</v>
      </c>
      <c r="CZ28" s="35">
        <v>743284.76284948445</v>
      </c>
      <c r="DA28" s="79">
        <v>159.80622401263918</v>
      </c>
      <c r="DB28" s="42"/>
      <c r="DC28" s="121">
        <v>217.2</v>
      </c>
      <c r="DD28" s="35">
        <v>750717.61047797929</v>
      </c>
      <c r="DE28" s="79">
        <v>163.0558649958171</v>
      </c>
      <c r="DF28" s="14"/>
      <c r="DG28" s="121">
        <v>219.39999999999998</v>
      </c>
      <c r="DH28" s="35">
        <v>758224.78658275912</v>
      </c>
      <c r="DI28" s="79">
        <v>166.35451817625733</v>
      </c>
      <c r="DJ28" s="14"/>
      <c r="DK28" s="121">
        <v>221.59999999999997</v>
      </c>
      <c r="DL28" s="35">
        <v>765807.03444858675</v>
      </c>
      <c r="DM28" s="79">
        <v>169.70283883380682</v>
      </c>
      <c r="DN28" s="14"/>
      <c r="DO28" s="121">
        <v>223.79999999999995</v>
      </c>
      <c r="DP28" s="35">
        <v>773465.10479307268</v>
      </c>
      <c r="DQ28" s="79">
        <v>173.10149045268963</v>
      </c>
      <c r="DR28" s="50"/>
      <c r="DS28" s="93">
        <v>226</v>
      </c>
      <c r="DT28" s="35">
        <v>781199.75584100338</v>
      </c>
      <c r="DU28" s="79">
        <v>176.55114482006675</v>
      </c>
      <c r="DV28" s="26"/>
    </row>
    <row r="29" spans="1:126" x14ac:dyDescent="0.35">
      <c r="A29" s="58" t="s">
        <v>51</v>
      </c>
      <c r="B29" s="56" t="s">
        <v>46</v>
      </c>
      <c r="C29" s="316">
        <v>0</v>
      </c>
      <c r="D29" s="35">
        <v>579590.00222814595</v>
      </c>
      <c r="E29" s="79">
        <v>0</v>
      </c>
      <c r="F29" s="42"/>
      <c r="G29" s="123">
        <v>0</v>
      </c>
      <c r="H29" s="35">
        <v>585385.9022504274</v>
      </c>
      <c r="I29" s="79">
        <v>0</v>
      </c>
      <c r="J29" s="14"/>
      <c r="K29" s="123">
        <v>0</v>
      </c>
      <c r="L29" s="35">
        <v>591239.7612729317</v>
      </c>
      <c r="M29" s="79">
        <v>0</v>
      </c>
      <c r="N29" s="14"/>
      <c r="O29" s="123">
        <v>0</v>
      </c>
      <c r="P29" s="35">
        <v>597152.15888566105</v>
      </c>
      <c r="Q29" s="79">
        <v>0</v>
      </c>
      <c r="R29" s="14"/>
      <c r="S29" s="123">
        <v>0</v>
      </c>
      <c r="T29" s="35">
        <v>603123.68047451763</v>
      </c>
      <c r="U29" s="79">
        <v>0</v>
      </c>
      <c r="V29" s="50"/>
      <c r="W29" s="59">
        <v>0</v>
      </c>
      <c r="X29" s="35">
        <v>609154.91727926279</v>
      </c>
      <c r="Y29" s="79">
        <v>0</v>
      </c>
      <c r="Z29" s="42"/>
      <c r="AA29" s="123">
        <v>0</v>
      </c>
      <c r="AB29" s="35">
        <v>615246.46645205538</v>
      </c>
      <c r="AC29" s="79">
        <v>0</v>
      </c>
      <c r="AD29" s="14"/>
      <c r="AE29" s="123">
        <v>0</v>
      </c>
      <c r="AF29" s="35">
        <v>621398.93111657596</v>
      </c>
      <c r="AG29" s="79">
        <v>0</v>
      </c>
      <c r="AH29" s="14"/>
      <c r="AI29" s="123">
        <v>0</v>
      </c>
      <c r="AJ29" s="35">
        <v>627612.92042774172</v>
      </c>
      <c r="AK29" s="79">
        <v>0</v>
      </c>
      <c r="AL29" s="14"/>
      <c r="AM29" s="123">
        <v>0</v>
      </c>
      <c r="AN29" s="35">
        <v>633889.04963201913</v>
      </c>
      <c r="AO29" s="79">
        <v>0</v>
      </c>
      <c r="AP29" s="50"/>
      <c r="AQ29" s="59">
        <v>96</v>
      </c>
      <c r="AR29" s="35">
        <v>640227.94012833934</v>
      </c>
      <c r="AS29" s="79">
        <v>61.461882252320571</v>
      </c>
      <c r="AT29" s="42"/>
      <c r="AU29" s="123">
        <v>96</v>
      </c>
      <c r="AV29" s="35">
        <v>646630.2195296227</v>
      </c>
      <c r="AW29" s="79">
        <v>62.076501074843776</v>
      </c>
      <c r="AX29" s="14"/>
      <c r="AY29" s="123">
        <v>96</v>
      </c>
      <c r="AZ29" s="35">
        <v>653096.52172491897</v>
      </c>
      <c r="BA29" s="79">
        <v>62.697266085592226</v>
      </c>
      <c r="BB29" s="14"/>
      <c r="BC29" s="123">
        <v>96</v>
      </c>
      <c r="BD29" s="35">
        <v>659627.48694216821</v>
      </c>
      <c r="BE29" s="79">
        <v>63.324238746448145</v>
      </c>
      <c r="BF29" s="14"/>
      <c r="BG29" s="123">
        <v>96</v>
      </c>
      <c r="BH29" s="35">
        <v>666223.76181158994</v>
      </c>
      <c r="BI29" s="79">
        <v>63.957481133912637</v>
      </c>
      <c r="BJ29" s="50"/>
      <c r="BK29" s="59">
        <v>96</v>
      </c>
      <c r="BL29" s="35">
        <v>672885.9994297059</v>
      </c>
      <c r="BM29" s="79">
        <v>64.597055945251768</v>
      </c>
      <c r="BN29" s="42"/>
      <c r="BO29" s="123">
        <v>96</v>
      </c>
      <c r="BP29" s="35">
        <v>679614.85942400293</v>
      </c>
      <c r="BQ29" s="79">
        <v>65.243026504704275</v>
      </c>
      <c r="BR29" s="14"/>
      <c r="BS29" s="123">
        <v>96</v>
      </c>
      <c r="BT29" s="35">
        <v>686411.00801824301</v>
      </c>
      <c r="BU29" s="79">
        <v>65.89545676975132</v>
      </c>
      <c r="BV29" s="14"/>
      <c r="BW29" s="123">
        <v>96</v>
      </c>
      <c r="BX29" s="35">
        <v>693275.11809842545</v>
      </c>
      <c r="BY29" s="79">
        <v>66.55441133744884</v>
      </c>
      <c r="BZ29" s="14"/>
      <c r="CA29" s="123">
        <v>96</v>
      </c>
      <c r="CB29" s="35">
        <v>700207.86927940976</v>
      </c>
      <c r="CC29" s="79">
        <v>67.219955450823335</v>
      </c>
      <c r="CD29" s="50"/>
      <c r="CE29" s="59">
        <v>96</v>
      </c>
      <c r="CF29" s="35">
        <v>707209.94797220384</v>
      </c>
      <c r="CG29" s="79">
        <v>67.892155005331574</v>
      </c>
      <c r="CH29" s="42"/>
      <c r="CI29" s="123">
        <v>96</v>
      </c>
      <c r="CJ29" s="35">
        <v>714282.04745192593</v>
      </c>
      <c r="CK29" s="79">
        <v>68.571076555384892</v>
      </c>
      <c r="CL29" s="14"/>
      <c r="CM29" s="123">
        <v>96</v>
      </c>
      <c r="CN29" s="35">
        <v>721424.86792644521</v>
      </c>
      <c r="CO29" s="79">
        <v>69.256787320938741</v>
      </c>
      <c r="CP29" s="14"/>
      <c r="CQ29" s="123">
        <v>96</v>
      </c>
      <c r="CR29" s="35">
        <v>728639.11660570966</v>
      </c>
      <c r="CS29" s="79">
        <v>69.949355194148126</v>
      </c>
      <c r="CT29" s="14"/>
      <c r="CU29" s="123">
        <v>96</v>
      </c>
      <c r="CV29" s="35">
        <v>735925.50777176674</v>
      </c>
      <c r="CW29" s="79">
        <v>70.648848746089612</v>
      </c>
      <c r="CX29" s="50"/>
      <c r="CY29" s="59">
        <v>96</v>
      </c>
      <c r="CZ29" s="35">
        <v>743284.76284948445</v>
      </c>
      <c r="DA29" s="79">
        <v>71.3553372335505</v>
      </c>
      <c r="DB29" s="42"/>
      <c r="DC29" s="123">
        <v>96</v>
      </c>
      <c r="DD29" s="35">
        <v>750717.61047797929</v>
      </c>
      <c r="DE29" s="79">
        <v>72.068890605886011</v>
      </c>
      <c r="DF29" s="14"/>
      <c r="DG29" s="123">
        <v>96</v>
      </c>
      <c r="DH29" s="35">
        <v>758224.78658275912</v>
      </c>
      <c r="DI29" s="79">
        <v>72.789579511944879</v>
      </c>
      <c r="DJ29" s="14"/>
      <c r="DK29" s="123">
        <v>96</v>
      </c>
      <c r="DL29" s="35">
        <v>765807.03444858675</v>
      </c>
      <c r="DM29" s="79">
        <v>73.517475307064331</v>
      </c>
      <c r="DN29" s="14"/>
      <c r="DO29" s="123">
        <v>96</v>
      </c>
      <c r="DP29" s="35">
        <v>773465.10479307268</v>
      </c>
      <c r="DQ29" s="79">
        <v>74.252650060134982</v>
      </c>
      <c r="DR29" s="50"/>
      <c r="DS29" s="59">
        <v>96</v>
      </c>
      <c r="DT29" s="35">
        <v>781199.75584100338</v>
      </c>
      <c r="DU29" s="79">
        <v>74.995176560736326</v>
      </c>
      <c r="DV29" s="26"/>
    </row>
    <row r="30" spans="1:126" x14ac:dyDescent="0.35">
      <c r="A30" s="58" t="s">
        <v>246</v>
      </c>
      <c r="B30" s="56" t="s">
        <v>247</v>
      </c>
      <c r="C30" s="316">
        <v>40</v>
      </c>
      <c r="D30" s="35">
        <v>579590.00222814595</v>
      </c>
      <c r="E30" s="79">
        <v>23.183600089125839</v>
      </c>
      <c r="F30" s="42"/>
      <c r="G30" s="123">
        <v>40</v>
      </c>
      <c r="H30" s="35">
        <v>585385.9022504274</v>
      </c>
      <c r="I30" s="79">
        <v>23.415436090017096</v>
      </c>
      <c r="J30" s="14"/>
      <c r="K30" s="123">
        <v>40</v>
      </c>
      <c r="L30" s="35">
        <v>591239.7612729317</v>
      </c>
      <c r="M30" s="79">
        <v>23.649590450917266</v>
      </c>
      <c r="N30" s="14"/>
      <c r="O30" s="123">
        <v>40</v>
      </c>
      <c r="P30" s="35">
        <v>597152.15888566105</v>
      </c>
      <c r="Q30" s="79">
        <v>23.886086355426443</v>
      </c>
      <c r="R30" s="14"/>
      <c r="S30" s="123">
        <v>40</v>
      </c>
      <c r="T30" s="35">
        <v>603123.68047451763</v>
      </c>
      <c r="U30" s="79">
        <v>24.124947218980708</v>
      </c>
      <c r="V30" s="50"/>
      <c r="W30" s="59">
        <v>60</v>
      </c>
      <c r="X30" s="35">
        <v>609154.91727926279</v>
      </c>
      <c r="Y30" s="79">
        <v>36.549295036755773</v>
      </c>
      <c r="Z30" s="42"/>
      <c r="AA30" s="123">
        <v>60</v>
      </c>
      <c r="AB30" s="35">
        <v>615246.46645205538</v>
      </c>
      <c r="AC30" s="79">
        <v>36.914787987123326</v>
      </c>
      <c r="AD30" s="14"/>
      <c r="AE30" s="123">
        <v>60</v>
      </c>
      <c r="AF30" s="35">
        <v>621398.93111657596</v>
      </c>
      <c r="AG30" s="79">
        <v>37.283935866994561</v>
      </c>
      <c r="AH30" s="14"/>
      <c r="AI30" s="123">
        <v>60</v>
      </c>
      <c r="AJ30" s="35">
        <v>627612.92042774172</v>
      </c>
      <c r="AK30" s="79">
        <v>37.656775225664504</v>
      </c>
      <c r="AL30" s="14"/>
      <c r="AM30" s="123">
        <v>60</v>
      </c>
      <c r="AN30" s="35">
        <v>633889.04963201913</v>
      </c>
      <c r="AO30" s="79">
        <v>38.033342977921151</v>
      </c>
      <c r="AP30" s="50"/>
      <c r="AQ30" s="59">
        <v>85</v>
      </c>
      <c r="AR30" s="35">
        <v>640227.94012833934</v>
      </c>
      <c r="AS30" s="79">
        <v>54.419374910908843</v>
      </c>
      <c r="AT30" s="42"/>
      <c r="AU30" s="123">
        <v>85</v>
      </c>
      <c r="AV30" s="35">
        <v>646630.2195296227</v>
      </c>
      <c r="AW30" s="79">
        <v>54.963568660017927</v>
      </c>
      <c r="AX30" s="14"/>
      <c r="AY30" s="123">
        <v>85</v>
      </c>
      <c r="AZ30" s="35">
        <v>653096.52172491897</v>
      </c>
      <c r="BA30" s="79">
        <v>55.513204346618117</v>
      </c>
      <c r="BB30" s="14"/>
      <c r="BC30" s="123">
        <v>85</v>
      </c>
      <c r="BD30" s="35">
        <v>659627.48694216821</v>
      </c>
      <c r="BE30" s="79">
        <v>56.068336390084298</v>
      </c>
      <c r="BF30" s="14"/>
      <c r="BG30" s="123">
        <v>85</v>
      </c>
      <c r="BH30" s="35">
        <v>666223.76181158994</v>
      </c>
      <c r="BI30" s="79">
        <v>56.629019753985148</v>
      </c>
      <c r="BJ30" s="50"/>
      <c r="BK30" s="59">
        <v>95</v>
      </c>
      <c r="BL30" s="35">
        <v>672885.9994297059</v>
      </c>
      <c r="BM30" s="79">
        <v>63.924169945822058</v>
      </c>
      <c r="BN30" s="42"/>
      <c r="BO30" s="123">
        <v>95</v>
      </c>
      <c r="BP30" s="35">
        <v>679614.85942400293</v>
      </c>
      <c r="BQ30" s="79">
        <v>64.563411645280283</v>
      </c>
      <c r="BR30" s="14"/>
      <c r="BS30" s="123">
        <v>95</v>
      </c>
      <c r="BT30" s="35">
        <v>686411.00801824301</v>
      </c>
      <c r="BU30" s="79">
        <v>65.20904576173308</v>
      </c>
      <c r="BV30" s="14"/>
      <c r="BW30" s="123">
        <v>95</v>
      </c>
      <c r="BX30" s="35">
        <v>693275.11809842545</v>
      </c>
      <c r="BY30" s="79">
        <v>65.861136219350414</v>
      </c>
      <c r="BZ30" s="14"/>
      <c r="CA30" s="123">
        <v>95</v>
      </c>
      <c r="CB30" s="35">
        <v>700207.86927940976</v>
      </c>
      <c r="CC30" s="79">
        <v>66.519747581543925</v>
      </c>
      <c r="CD30" s="50"/>
      <c r="CE30" s="59">
        <v>115</v>
      </c>
      <c r="CF30" s="35">
        <v>707209.94797220384</v>
      </c>
      <c r="CG30" s="79">
        <v>81.32914401680344</v>
      </c>
      <c r="CH30" s="42"/>
      <c r="CI30" s="123">
        <v>115</v>
      </c>
      <c r="CJ30" s="35">
        <v>714282.04745192593</v>
      </c>
      <c r="CK30" s="79">
        <v>82.142435456971484</v>
      </c>
      <c r="CL30" s="14"/>
      <c r="CM30" s="123">
        <v>115</v>
      </c>
      <c r="CN30" s="35">
        <v>721424.86792644521</v>
      </c>
      <c r="CO30" s="79">
        <v>82.963859811541198</v>
      </c>
      <c r="CP30" s="14"/>
      <c r="CQ30" s="123">
        <v>115</v>
      </c>
      <c r="CR30" s="35">
        <v>728639.11660570966</v>
      </c>
      <c r="CS30" s="79">
        <v>83.793498409656621</v>
      </c>
      <c r="CT30" s="14"/>
      <c r="CU30" s="123">
        <v>115</v>
      </c>
      <c r="CV30" s="35">
        <v>735925.50777176674</v>
      </c>
      <c r="CW30" s="79">
        <v>84.63143339375317</v>
      </c>
      <c r="CX30" s="50"/>
      <c r="CY30" s="59">
        <v>125</v>
      </c>
      <c r="CZ30" s="35">
        <v>743284.76284948445</v>
      </c>
      <c r="DA30" s="79">
        <v>92.910595356185553</v>
      </c>
      <c r="DB30" s="42"/>
      <c r="DC30" s="123">
        <v>125</v>
      </c>
      <c r="DD30" s="35">
        <v>750717.61047797929</v>
      </c>
      <c r="DE30" s="79">
        <v>93.839701309747412</v>
      </c>
      <c r="DF30" s="14"/>
      <c r="DG30" s="123">
        <v>125</v>
      </c>
      <c r="DH30" s="35">
        <v>758224.78658275912</v>
      </c>
      <c r="DI30" s="79">
        <v>94.778098322844897</v>
      </c>
      <c r="DJ30" s="14"/>
      <c r="DK30" s="123">
        <v>125</v>
      </c>
      <c r="DL30" s="35">
        <v>765807.03444858675</v>
      </c>
      <c r="DM30" s="79">
        <v>95.725879306073338</v>
      </c>
      <c r="DN30" s="14"/>
      <c r="DO30" s="123">
        <v>125</v>
      </c>
      <c r="DP30" s="35">
        <v>773465.10479307268</v>
      </c>
      <c r="DQ30" s="79">
        <v>96.683138099134084</v>
      </c>
      <c r="DR30" s="50"/>
      <c r="DS30" s="93">
        <v>130</v>
      </c>
      <c r="DT30" s="35">
        <v>781199.75584100338</v>
      </c>
      <c r="DU30" s="79">
        <v>101.55596825933044</v>
      </c>
      <c r="DV30" s="26"/>
    </row>
    <row r="31" spans="1:126" x14ac:dyDescent="0.35">
      <c r="A31" s="9" t="s">
        <v>52</v>
      </c>
      <c r="B31" s="10" t="s">
        <v>273</v>
      </c>
      <c r="C31" s="311">
        <v>7268.8167756019366</v>
      </c>
      <c r="D31" s="35">
        <v>378896.87951521971</v>
      </c>
      <c r="E31" s="79">
        <v>2754.1319940434546</v>
      </c>
      <c r="F31" s="42"/>
      <c r="G31" s="93">
        <v>7203.0339837827387</v>
      </c>
      <c r="H31" s="35">
        <v>382685.84831037192</v>
      </c>
      <c r="I31" s="79">
        <v>2756.4991704923355</v>
      </c>
      <c r="J31" s="14"/>
      <c r="K31" s="93">
        <v>7134.8932822961542</v>
      </c>
      <c r="L31" s="35">
        <v>386512.70679347566</v>
      </c>
      <c r="M31" s="79">
        <v>2757.7269152228728</v>
      </c>
      <c r="N31" s="14"/>
      <c r="O31" s="93">
        <v>7065.1140259952981</v>
      </c>
      <c r="P31" s="35">
        <v>390377.83386141044</v>
      </c>
      <c r="Q31" s="79">
        <v>2758.0639094519133</v>
      </c>
      <c r="R31" s="14"/>
      <c r="S31" s="93">
        <v>6993.827025473006</v>
      </c>
      <c r="T31" s="35">
        <v>394281.61220002454</v>
      </c>
      <c r="U31" s="79">
        <v>2757.5373950515991</v>
      </c>
      <c r="V31" s="50"/>
      <c r="W31" s="93">
        <v>6921.0212861378322</v>
      </c>
      <c r="X31" s="35">
        <v>398224.42832202476</v>
      </c>
      <c r="Y31" s="79">
        <v>2756.1197450768027</v>
      </c>
      <c r="Z31" s="42"/>
      <c r="AA31" s="93">
        <v>6846.8279379504347</v>
      </c>
      <c r="AB31" s="35">
        <v>402206.67260524502</v>
      </c>
      <c r="AC31" s="79">
        <v>2753.839882823675</v>
      </c>
      <c r="AD31" s="14"/>
      <c r="AE31" s="93">
        <v>6771.2389575154621</v>
      </c>
      <c r="AF31" s="35">
        <v>406228.73933129746</v>
      </c>
      <c r="AG31" s="79">
        <v>2750.6718654224746</v>
      </c>
      <c r="AH31" s="14"/>
      <c r="AI31" s="93">
        <v>6694.3853953476619</v>
      </c>
      <c r="AJ31" s="35">
        <v>410291.02672461042</v>
      </c>
      <c r="AK31" s="79">
        <v>2746.646257147429</v>
      </c>
      <c r="AL31" s="14"/>
      <c r="AM31" s="93">
        <v>6616.3288616379077</v>
      </c>
      <c r="AN31" s="35">
        <v>414393.93699185655</v>
      </c>
      <c r="AO31" s="79">
        <v>2741.766565406981</v>
      </c>
      <c r="AP31" s="50"/>
      <c r="AQ31" s="93">
        <v>6537.0652418754853</v>
      </c>
      <c r="AR31" s="35">
        <v>418537.8763617751</v>
      </c>
      <c r="AS31" s="79">
        <v>2736.0094039729397</v>
      </c>
      <c r="AT31" s="42"/>
      <c r="AU31" s="93">
        <v>6456.7247100528357</v>
      </c>
      <c r="AV31" s="35">
        <v>422723.25512539287</v>
      </c>
      <c r="AW31" s="79">
        <v>2729.407686882093</v>
      </c>
      <c r="AX31" s="14"/>
      <c r="AY31" s="93">
        <v>6375.3054114590695</v>
      </c>
      <c r="AZ31" s="35">
        <v>426950.48767664679</v>
      </c>
      <c r="BA31" s="79">
        <v>2721.9397545100151</v>
      </c>
      <c r="BB31" s="14"/>
      <c r="BC31" s="93">
        <v>6292.9364655430181</v>
      </c>
      <c r="BD31" s="35">
        <v>431219.99255341326</v>
      </c>
      <c r="BE31" s="79">
        <v>2713.640015810563</v>
      </c>
      <c r="BF31" s="14"/>
      <c r="BG31" s="93">
        <v>6209.6179867392284</v>
      </c>
      <c r="BH31" s="35">
        <v>435532.1924789474</v>
      </c>
      <c r="BI31" s="79">
        <v>2704.4885362212435</v>
      </c>
      <c r="BJ31" s="50"/>
      <c r="BK31" s="93">
        <v>6124.8567012202384</v>
      </c>
      <c r="BL31" s="35">
        <v>439887.51440373686</v>
      </c>
      <c r="BM31" s="79">
        <v>2694.2479903788417</v>
      </c>
      <c r="BN31" s="42"/>
      <c r="BO31" s="93">
        <v>6038.3737245990087</v>
      </c>
      <c r="BP31" s="35">
        <v>444286.38954777422</v>
      </c>
      <c r="BQ31" s="79">
        <v>2682.7672608422395</v>
      </c>
      <c r="BR31" s="14"/>
      <c r="BS31" s="93">
        <v>5950.2738519571094</v>
      </c>
      <c r="BT31" s="35">
        <v>448729.25344325195</v>
      </c>
      <c r="BU31" s="79">
        <v>2670.061943371617</v>
      </c>
      <c r="BV31" s="14"/>
      <c r="BW31" s="93">
        <v>5860.6032250081162</v>
      </c>
      <c r="BX31" s="35">
        <v>453216.54597768449</v>
      </c>
      <c r="BY31" s="79">
        <v>2656.1223509838569</v>
      </c>
      <c r="BZ31" s="14"/>
      <c r="CA31" s="93">
        <v>5769.5294508914903</v>
      </c>
      <c r="CB31" s="35">
        <v>457748.71143746132</v>
      </c>
      <c r="CC31" s="79">
        <v>2640.9946717460634</v>
      </c>
      <c r="CD31" s="50"/>
      <c r="CE31" s="93">
        <v>5677.101589088209</v>
      </c>
      <c r="CF31" s="35">
        <v>462326.19855183596</v>
      </c>
      <c r="CG31" s="79">
        <v>2624.6727964757388</v>
      </c>
      <c r="CH31" s="42"/>
      <c r="CI31" s="93">
        <v>5583.4861838841443</v>
      </c>
      <c r="CJ31" s="35">
        <v>466949.46053735435</v>
      </c>
      <c r="CK31" s="79">
        <v>2607.2058614824723</v>
      </c>
      <c r="CL31" s="14"/>
      <c r="CM31" s="93">
        <v>5488.7902582054694</v>
      </c>
      <c r="CN31" s="35">
        <v>471618.95514272788</v>
      </c>
      <c r="CO31" s="79">
        <v>2588.6175265724469</v>
      </c>
      <c r="CP31" s="14"/>
      <c r="CQ31" s="93">
        <v>5393.0657561023663</v>
      </c>
      <c r="CR31" s="35">
        <v>476335.14469415514</v>
      </c>
      <c r="CS31" s="79">
        <v>2568.9067572781137</v>
      </c>
      <c r="CT31" s="14"/>
      <c r="CU31" s="93">
        <v>5296.098433807646</v>
      </c>
      <c r="CV31" s="35">
        <v>481098.49614109669</v>
      </c>
      <c r="CW31" s="79">
        <v>2547.9449919200761</v>
      </c>
      <c r="CX31" s="50"/>
      <c r="CY31" s="93">
        <v>5197.9617298291905</v>
      </c>
      <c r="CZ31" s="35">
        <v>485909.48110250768</v>
      </c>
      <c r="DA31" s="79">
        <v>2525.7388869319952</v>
      </c>
      <c r="DB31" s="42"/>
      <c r="DC31" s="93">
        <v>5098.8365996413477</v>
      </c>
      <c r="DD31" s="35">
        <v>490768.57591353275</v>
      </c>
      <c r="DE31" s="79">
        <v>2502.3487768217842</v>
      </c>
      <c r="DF31" s="14"/>
      <c r="DG31" s="93">
        <v>4998.848413922381</v>
      </c>
      <c r="DH31" s="35">
        <v>495676.2616726681</v>
      </c>
      <c r="DI31" s="79">
        <v>2477.8104944813917</v>
      </c>
      <c r="DJ31" s="14"/>
      <c r="DK31" s="93">
        <v>4898.0716298977059</v>
      </c>
      <c r="DL31" s="35">
        <v>500633.02428939479</v>
      </c>
      <c r="DM31" s="79">
        <v>2452.1364132617737</v>
      </c>
      <c r="DN31" s="14"/>
      <c r="DO31" s="93">
        <v>4799.3265058389679</v>
      </c>
      <c r="DP31" s="35">
        <v>505639.35453228874</v>
      </c>
      <c r="DQ31" s="79">
        <v>2426.7283566021206</v>
      </c>
      <c r="DR31" s="50"/>
      <c r="DS31" s="93">
        <v>4702.5720834812537</v>
      </c>
      <c r="DT31" s="35">
        <v>510695.74807761161</v>
      </c>
      <c r="DU31" s="79">
        <v>2401.5835680623518</v>
      </c>
      <c r="DV31" s="26"/>
    </row>
    <row r="32" spans="1:126" x14ac:dyDescent="0.35">
      <c r="A32" s="9" t="s">
        <v>53</v>
      </c>
      <c r="B32" s="10" t="s">
        <v>108</v>
      </c>
      <c r="C32" s="311">
        <v>7430.6677755508754</v>
      </c>
      <c r="D32" s="35">
        <v>916199.31112514727</v>
      </c>
      <c r="E32" s="79">
        <v>6807.9726971595419</v>
      </c>
      <c r="F32" s="42"/>
      <c r="G32" s="120">
        <v>7544.7602860657871</v>
      </c>
      <c r="H32" s="35">
        <v>925361.30423639878</v>
      </c>
      <c r="I32" s="79">
        <v>6981.6292184648219</v>
      </c>
      <c r="J32" s="14"/>
      <c r="K32" s="120">
        <v>7660.6046042713115</v>
      </c>
      <c r="L32" s="35">
        <v>934614.91727876279</v>
      </c>
      <c r="M32" s="79">
        <v>7159.7153385263418</v>
      </c>
      <c r="N32" s="14"/>
      <c r="O32" s="120">
        <v>7778.2276279030757</v>
      </c>
      <c r="P32" s="35">
        <v>943961.06645155046</v>
      </c>
      <c r="Q32" s="79">
        <v>7342.3440467383016</v>
      </c>
      <c r="R32" s="14"/>
      <c r="S32" s="120">
        <v>7801.562310786785</v>
      </c>
      <c r="T32" s="35">
        <v>953400.67711606598</v>
      </c>
      <c r="U32" s="79">
        <v>7438.0147896673016</v>
      </c>
      <c r="V32" s="50"/>
      <c r="W32" s="120">
        <v>7824.9669977191452</v>
      </c>
      <c r="X32" s="35">
        <v>962934.68388722662</v>
      </c>
      <c r="Y32" s="79">
        <v>7534.9321223766665</v>
      </c>
      <c r="Z32" s="42"/>
      <c r="AA32" s="120">
        <v>7848.4418987123026</v>
      </c>
      <c r="AB32" s="35">
        <v>972564.03072609892</v>
      </c>
      <c r="AC32" s="79">
        <v>7633.1122879312343</v>
      </c>
      <c r="AD32" s="14"/>
      <c r="AE32" s="120">
        <v>7871.9872244084399</v>
      </c>
      <c r="AF32" s="35">
        <v>982289.67103335995</v>
      </c>
      <c r="AG32" s="79">
        <v>7732.5717410429779</v>
      </c>
      <c r="AH32" s="14"/>
      <c r="AI32" s="120">
        <v>7895.6031860816656</v>
      </c>
      <c r="AJ32" s="35">
        <v>992112.56774369359</v>
      </c>
      <c r="AK32" s="79">
        <v>7833.3271508287698</v>
      </c>
      <c r="AL32" s="14"/>
      <c r="AM32" s="120">
        <v>7919.2899956399106</v>
      </c>
      <c r="AN32" s="35">
        <v>1002033.6934211305</v>
      </c>
      <c r="AO32" s="79">
        <v>7935.3954036040686</v>
      </c>
      <c r="AP32" s="50"/>
      <c r="AQ32" s="120">
        <v>7943.0478656268306</v>
      </c>
      <c r="AR32" s="35">
        <v>1012054.0303553418</v>
      </c>
      <c r="AS32" s="79">
        <v>8038.79360571303</v>
      </c>
      <c r="AT32" s="42"/>
      <c r="AU32" s="120">
        <v>7966.877009223711</v>
      </c>
      <c r="AV32" s="35">
        <v>1022174.5706588953</v>
      </c>
      <c r="AW32" s="79">
        <v>8143.5390863954708</v>
      </c>
      <c r="AX32" s="14"/>
      <c r="AY32" s="120">
        <v>7990.7776402513819</v>
      </c>
      <c r="AZ32" s="35">
        <v>1032396.3163654843</v>
      </c>
      <c r="BA32" s="79">
        <v>8249.6494006912035</v>
      </c>
      <c r="BB32" s="14"/>
      <c r="BC32" s="120">
        <v>8014.7499731721364</v>
      </c>
      <c r="BD32" s="35">
        <v>1042720.2795291392</v>
      </c>
      <c r="BE32" s="79">
        <v>8357.142332382211</v>
      </c>
      <c r="BF32" s="14"/>
      <c r="BG32" s="120">
        <v>8038.7942230916524</v>
      </c>
      <c r="BH32" s="35">
        <v>1053147.4823244305</v>
      </c>
      <c r="BI32" s="79">
        <v>8466.0358969731496</v>
      </c>
      <c r="BJ32" s="50"/>
      <c r="BK32" s="120">
        <v>8062.910605760927</v>
      </c>
      <c r="BL32" s="35">
        <v>1063678.9571476749</v>
      </c>
      <c r="BM32" s="79">
        <v>8576.3483447107101</v>
      </c>
      <c r="BN32" s="42"/>
      <c r="BO32" s="120">
        <v>8087.09933757821</v>
      </c>
      <c r="BP32" s="35">
        <v>1074315.7467191517</v>
      </c>
      <c r="BQ32" s="79">
        <v>8688.0981636422912</v>
      </c>
      <c r="BR32" s="14"/>
      <c r="BS32" s="120">
        <v>8111.3606355909442</v>
      </c>
      <c r="BT32" s="35">
        <v>1085058.9041863433</v>
      </c>
      <c r="BU32" s="79">
        <v>8801.3040827145524</v>
      </c>
      <c r="BV32" s="14"/>
      <c r="BW32" s="120">
        <v>8135.6947174977167</v>
      </c>
      <c r="BX32" s="35">
        <v>1095909.4932282066</v>
      </c>
      <c r="BY32" s="79">
        <v>8915.9850749123216</v>
      </c>
      <c r="BZ32" s="14"/>
      <c r="CA32" s="120">
        <v>8160.1018016502103</v>
      </c>
      <c r="CB32" s="35">
        <v>1106868.5881604888</v>
      </c>
      <c r="CC32" s="79">
        <v>9032.1603604384291</v>
      </c>
      <c r="CD32" s="50"/>
      <c r="CE32" s="120">
        <v>8184.582107055161</v>
      </c>
      <c r="CF32" s="35">
        <v>1117937.2740420937</v>
      </c>
      <c r="CG32" s="79">
        <v>9149.8494099349427</v>
      </c>
      <c r="CH32" s="42"/>
      <c r="CI32" s="120">
        <v>8209.1358533763268</v>
      </c>
      <c r="CJ32" s="35">
        <v>1129116.6467825146</v>
      </c>
      <c r="CK32" s="79">
        <v>9269.0719477463954</v>
      </c>
      <c r="CL32" s="14"/>
      <c r="CM32" s="120">
        <v>8233.7632609364555</v>
      </c>
      <c r="CN32" s="35">
        <v>1140407.8132503398</v>
      </c>
      <c r="CO32" s="79">
        <v>9389.8479552255303</v>
      </c>
      <c r="CP32" s="14"/>
      <c r="CQ32" s="120">
        <v>8258.4645507192654</v>
      </c>
      <c r="CR32" s="35">
        <v>1151811.8913828433</v>
      </c>
      <c r="CS32" s="79">
        <v>9512.1976740821192</v>
      </c>
      <c r="CT32" s="14"/>
      <c r="CU32" s="120">
        <v>8283.2399443714239</v>
      </c>
      <c r="CV32" s="35">
        <v>1163330.0102966717</v>
      </c>
      <c r="CW32" s="79">
        <v>9636.14160977541</v>
      </c>
      <c r="CX32" s="50"/>
      <c r="CY32" s="120">
        <v>8308.0896642045391</v>
      </c>
      <c r="CZ32" s="35">
        <v>1174963.3103996385</v>
      </c>
      <c r="DA32" s="79">
        <v>9761.7005349507872</v>
      </c>
      <c r="DB32" s="42"/>
      <c r="DC32" s="120">
        <v>8333.0139331971532</v>
      </c>
      <c r="DD32" s="35">
        <v>1186712.9435036348</v>
      </c>
      <c r="DE32" s="79">
        <v>9888.8954929211941</v>
      </c>
      <c r="DF32" s="14"/>
      <c r="DG32" s="120">
        <v>8358.0129749967455</v>
      </c>
      <c r="DH32" s="35">
        <v>1198580.0729386711</v>
      </c>
      <c r="DI32" s="79">
        <v>10017.747801193958</v>
      </c>
      <c r="DJ32" s="14"/>
      <c r="DK32" s="120">
        <v>8383.087013921735</v>
      </c>
      <c r="DL32" s="35">
        <v>1210565.8736680578</v>
      </c>
      <c r="DM32" s="79">
        <v>10148.279055043517</v>
      </c>
      <c r="DN32" s="14"/>
      <c r="DO32" s="93">
        <v>8408.2362749634995</v>
      </c>
      <c r="DP32" s="35">
        <v>1222671.5324047385</v>
      </c>
      <c r="DQ32" s="79">
        <v>10280.511131130732</v>
      </c>
      <c r="DR32" s="50"/>
      <c r="DS32" s="93">
        <v>8433.4609837883891</v>
      </c>
      <c r="DT32" s="35">
        <v>1234898.247728786</v>
      </c>
      <c r="DU32" s="79">
        <v>10414.466191169366</v>
      </c>
      <c r="DV32" s="26"/>
    </row>
    <row r="33" spans="1:128" x14ac:dyDescent="0.35">
      <c r="A33" s="58" t="s">
        <v>54</v>
      </c>
      <c r="B33" s="55" t="s">
        <v>11</v>
      </c>
      <c r="C33" s="316">
        <v>5647.2994635508767</v>
      </c>
      <c r="D33" s="35">
        <v>1126139.5528567452</v>
      </c>
      <c r="E33" s="79">
        <v>6359.6472927313216</v>
      </c>
      <c r="F33" s="42"/>
      <c r="G33" s="59">
        <v>5702.2479740657882</v>
      </c>
      <c r="H33" s="35">
        <v>1137400.9483853127</v>
      </c>
      <c r="I33" s="79">
        <v>6485.7422536306549</v>
      </c>
      <c r="J33" s="14"/>
      <c r="K33" s="59">
        <v>5758.9482922713123</v>
      </c>
      <c r="L33" s="35">
        <v>1148774.9578691658</v>
      </c>
      <c r="M33" s="79">
        <v>6615.7355818246815</v>
      </c>
      <c r="N33" s="14"/>
      <c r="O33" s="59">
        <v>5817.4273159030772</v>
      </c>
      <c r="P33" s="35">
        <v>1160262.7074478574</v>
      </c>
      <c r="Q33" s="79">
        <v>6749.7439679308263</v>
      </c>
      <c r="R33" s="14"/>
      <c r="S33" s="59">
        <v>5781.6179987867863</v>
      </c>
      <c r="T33" s="35">
        <v>1171865.334522336</v>
      </c>
      <c r="U33" s="79">
        <v>6775.2777102286364</v>
      </c>
      <c r="V33" s="50"/>
      <c r="W33" s="59">
        <v>5741.970685719145</v>
      </c>
      <c r="X33" s="35">
        <v>1183583.9878675593</v>
      </c>
      <c r="Y33" s="79">
        <v>6796.1045624220897</v>
      </c>
      <c r="Z33" s="42"/>
      <c r="AA33" s="59">
        <v>5722.845586712303</v>
      </c>
      <c r="AB33" s="35">
        <v>1195419.8277462348</v>
      </c>
      <c r="AC33" s="79">
        <v>6841.2030854859222</v>
      </c>
      <c r="AD33" s="14"/>
      <c r="AE33" s="59">
        <v>5462.2309124084395</v>
      </c>
      <c r="AF33" s="35">
        <v>1207374.0260236971</v>
      </c>
      <c r="AG33" s="79">
        <v>6594.9557277856702</v>
      </c>
      <c r="AH33" s="14"/>
      <c r="AI33" s="59">
        <v>5443.2468740816648</v>
      </c>
      <c r="AJ33" s="35">
        <v>1219447.766283934</v>
      </c>
      <c r="AK33" s="79">
        <v>6637.7552419308922</v>
      </c>
      <c r="AL33" s="14"/>
      <c r="AM33" s="59">
        <v>5424.3336836399103</v>
      </c>
      <c r="AN33" s="35">
        <v>1231642.2439467735</v>
      </c>
      <c r="AO33" s="79">
        <v>6680.8385100343266</v>
      </c>
      <c r="AP33" s="50"/>
      <c r="AQ33" s="59">
        <v>6133.3315536268301</v>
      </c>
      <c r="AR33" s="35">
        <v>1243958.6663862413</v>
      </c>
      <c r="AS33" s="79">
        <v>7629.6109399542856</v>
      </c>
      <c r="AT33" s="42"/>
      <c r="AU33" s="59">
        <v>6131.7606972237108</v>
      </c>
      <c r="AV33" s="35">
        <v>1256398.2530501038</v>
      </c>
      <c r="AW33" s="79">
        <v>7703.933428113156</v>
      </c>
      <c r="AX33" s="14"/>
      <c r="AY33" s="59">
        <v>6130.2613282513812</v>
      </c>
      <c r="AZ33" s="35">
        <v>1268962.2355806048</v>
      </c>
      <c r="BA33" s="79">
        <v>7779.0701197912003</v>
      </c>
      <c r="BB33" s="14"/>
      <c r="BC33" s="59">
        <v>6128.8336611721361</v>
      </c>
      <c r="BD33" s="35">
        <v>1281651.8579364107</v>
      </c>
      <c r="BE33" s="79">
        <v>7855.0310488244822</v>
      </c>
      <c r="BF33" s="14"/>
      <c r="BG33" s="59">
        <v>6127.4779110916515</v>
      </c>
      <c r="BH33" s="35">
        <v>1294468.3765157748</v>
      </c>
      <c r="BI33" s="79">
        <v>7931.8263837070808</v>
      </c>
      <c r="BJ33" s="50"/>
      <c r="BK33" s="59">
        <v>6123.740605760926</v>
      </c>
      <c r="BL33" s="35">
        <v>1307413.0602809326</v>
      </c>
      <c r="BM33" s="79">
        <v>8006.2584457445037</v>
      </c>
      <c r="BN33" s="42"/>
      <c r="BO33" s="59">
        <v>6126.3293375782087</v>
      </c>
      <c r="BP33" s="35">
        <v>1320487.1908837419</v>
      </c>
      <c r="BQ33" s="79">
        <v>8089.7394174073052</v>
      </c>
      <c r="BR33" s="14"/>
      <c r="BS33" s="59">
        <v>6128.9906355909434</v>
      </c>
      <c r="BT33" s="35">
        <v>1333692.0627925794</v>
      </c>
      <c r="BU33" s="79">
        <v>8174.1861636176873</v>
      </c>
      <c r="BV33" s="14"/>
      <c r="BW33" s="59">
        <v>6131.7247174977156</v>
      </c>
      <c r="BX33" s="35">
        <v>1347028.9834205052</v>
      </c>
      <c r="BY33" s="79">
        <v>8259.610912825332</v>
      </c>
      <c r="BZ33" s="14"/>
      <c r="CA33" s="59">
        <v>6134.5318016502097</v>
      </c>
      <c r="CB33" s="35">
        <v>1360499.2732547102</v>
      </c>
      <c r="CC33" s="79">
        <v>8346.0260579030182</v>
      </c>
      <c r="CD33" s="50"/>
      <c r="CE33" s="59">
        <v>6137.41210705516</v>
      </c>
      <c r="CF33" s="35">
        <v>1374104.2659872575</v>
      </c>
      <c r="CG33" s="79">
        <v>8433.4441584263386</v>
      </c>
      <c r="CH33" s="42"/>
      <c r="CI33" s="59">
        <v>6143.9658533763259</v>
      </c>
      <c r="CJ33" s="35">
        <v>1387845.3086471302</v>
      </c>
      <c r="CK33" s="79">
        <v>8526.8741860964965</v>
      </c>
      <c r="CL33" s="14"/>
      <c r="CM33" s="59">
        <v>6150.5932609364545</v>
      </c>
      <c r="CN33" s="35">
        <v>1401723.7617336016</v>
      </c>
      <c r="CO33" s="79">
        <v>8621.4327226131863</v>
      </c>
      <c r="CP33" s="14"/>
      <c r="CQ33" s="59">
        <v>6157.2945507192644</v>
      </c>
      <c r="CR33" s="35">
        <v>1415740.9993509375</v>
      </c>
      <c r="CS33" s="79">
        <v>8717.1343405333737</v>
      </c>
      <c r="CT33" s="14"/>
      <c r="CU33" s="59">
        <v>6164.0699443714229</v>
      </c>
      <c r="CV33" s="35">
        <v>1429898.4093444468</v>
      </c>
      <c r="CW33" s="79">
        <v>8813.9938085446101</v>
      </c>
      <c r="CX33" s="50"/>
      <c r="CY33" s="59">
        <v>6170.9196642045381</v>
      </c>
      <c r="CZ33" s="35">
        <v>1444197.3934378913</v>
      </c>
      <c r="DA33" s="79">
        <v>8912.0260941588203</v>
      </c>
      <c r="DB33" s="42"/>
      <c r="DC33" s="59">
        <v>6190.4439331971525</v>
      </c>
      <c r="DD33" s="35">
        <v>1458639.3673722702</v>
      </c>
      <c r="DE33" s="79">
        <v>9029.6252224722029</v>
      </c>
      <c r="DF33" s="14"/>
      <c r="DG33" s="59">
        <v>6210.0429749967443</v>
      </c>
      <c r="DH33" s="35">
        <v>1473225.7610459928</v>
      </c>
      <c r="DI33" s="79">
        <v>9148.7952879678996</v>
      </c>
      <c r="DJ33" s="14"/>
      <c r="DK33" s="59">
        <v>6229.7170139217342</v>
      </c>
      <c r="DL33" s="35">
        <v>1487958.0186564529</v>
      </c>
      <c r="DM33" s="79">
        <v>9269.5573848253789</v>
      </c>
      <c r="DN33" s="14"/>
      <c r="DO33" s="59">
        <v>6249.466274963499</v>
      </c>
      <c r="DP33" s="35">
        <v>1502837.5988430174</v>
      </c>
      <c r="DQ33" s="79">
        <v>9391.93289071656</v>
      </c>
      <c r="DR33" s="50"/>
      <c r="DS33" s="93">
        <v>6268.4909837883888</v>
      </c>
      <c r="DT33" s="35">
        <v>1517865.9748314475</v>
      </c>
      <c r="DU33" s="79">
        <v>9514.7291778301005</v>
      </c>
      <c r="DV33" s="26"/>
    </row>
    <row r="34" spans="1:128" x14ac:dyDescent="0.35">
      <c r="A34" s="58" t="s">
        <v>55</v>
      </c>
      <c r="B34" s="55" t="s">
        <v>40</v>
      </c>
      <c r="C34" s="332">
        <v>244.44000000000003</v>
      </c>
      <c r="D34" s="35">
        <v>253585.36931023892</v>
      </c>
      <c r="E34" s="79">
        <v>61.986407674194808</v>
      </c>
      <c r="F34" s="42"/>
      <c r="G34" s="123">
        <v>244.44000000000003</v>
      </c>
      <c r="H34" s="35">
        <v>256121.22300334132</v>
      </c>
      <c r="I34" s="79">
        <v>62.606271750936763</v>
      </c>
      <c r="J34" s="14"/>
      <c r="K34" s="123">
        <v>244.44000000000003</v>
      </c>
      <c r="L34" s="35">
        <v>258682.43523337474</v>
      </c>
      <c r="M34" s="79">
        <v>63.232334468446126</v>
      </c>
      <c r="N34" s="14"/>
      <c r="O34" s="123">
        <v>244.44000000000003</v>
      </c>
      <c r="P34" s="35">
        <v>261269.2595857085</v>
      </c>
      <c r="Q34" s="79">
        <v>63.864657813130592</v>
      </c>
      <c r="R34" s="50"/>
      <c r="S34" s="123">
        <v>244.44000000000003</v>
      </c>
      <c r="T34" s="35">
        <v>263881.95218156558</v>
      </c>
      <c r="U34" s="79">
        <v>64.503304391261892</v>
      </c>
      <c r="V34" s="50"/>
      <c r="W34" s="123">
        <v>244.44000000000003</v>
      </c>
      <c r="X34" s="35">
        <v>266520.77170338121</v>
      </c>
      <c r="Y34" s="79">
        <v>65.148337435174511</v>
      </c>
      <c r="Z34" s="42"/>
      <c r="AA34" s="123">
        <v>244.44000000000003</v>
      </c>
      <c r="AB34" s="35">
        <v>269185.97942041501</v>
      </c>
      <c r="AC34" s="79">
        <v>65.799820809526253</v>
      </c>
      <c r="AD34" s="14"/>
      <c r="AE34" s="123">
        <v>486</v>
      </c>
      <c r="AF34" s="35">
        <v>271877.83921461919</v>
      </c>
      <c r="AG34" s="79">
        <v>132.13262985830494</v>
      </c>
      <c r="AH34" s="14"/>
      <c r="AI34" s="123">
        <v>486</v>
      </c>
      <c r="AJ34" s="35">
        <v>274596.61760676536</v>
      </c>
      <c r="AK34" s="79">
        <v>133.45395615688795</v>
      </c>
      <c r="AL34" s="50"/>
      <c r="AM34" s="123">
        <v>486</v>
      </c>
      <c r="AN34" s="35">
        <v>277342.58378283301</v>
      </c>
      <c r="AO34" s="79">
        <v>134.78849571845683</v>
      </c>
      <c r="AP34" s="50"/>
      <c r="AQ34" s="123">
        <v>486</v>
      </c>
      <c r="AR34" s="35">
        <v>280116.00962066132</v>
      </c>
      <c r="AS34" s="79">
        <v>136.13638067564142</v>
      </c>
      <c r="AT34" s="42"/>
      <c r="AU34" s="123">
        <v>486</v>
      </c>
      <c r="AV34" s="35">
        <v>282917.16971686797</v>
      </c>
      <c r="AW34" s="79">
        <v>137.49774448239782</v>
      </c>
      <c r="AX34" s="14"/>
      <c r="AY34" s="123">
        <v>486</v>
      </c>
      <c r="AZ34" s="35">
        <v>285746.34141403664</v>
      </c>
      <c r="BA34" s="79">
        <v>138.87272192722182</v>
      </c>
      <c r="BB34" s="14"/>
      <c r="BC34" s="123">
        <v>486</v>
      </c>
      <c r="BD34" s="35">
        <v>288603.80482817703</v>
      </c>
      <c r="BE34" s="79">
        <v>140.26144914649404</v>
      </c>
      <c r="BF34" s="50"/>
      <c r="BG34" s="123">
        <v>486</v>
      </c>
      <c r="BH34" s="35">
        <v>291489.84287645883</v>
      </c>
      <c r="BI34" s="79">
        <v>141.664063637959</v>
      </c>
      <c r="BJ34" s="50"/>
      <c r="BK34" s="123">
        <v>486</v>
      </c>
      <c r="BL34" s="35">
        <v>294404.74130522343</v>
      </c>
      <c r="BM34" s="79">
        <v>143.08070427433861</v>
      </c>
      <c r="BN34" s="42"/>
      <c r="BO34" s="123">
        <v>486</v>
      </c>
      <c r="BP34" s="35">
        <v>297348.78871827567</v>
      </c>
      <c r="BQ34" s="79">
        <v>144.51151131708198</v>
      </c>
      <c r="BR34" s="14"/>
      <c r="BS34" s="123">
        <v>486</v>
      </c>
      <c r="BT34" s="35">
        <v>300322.27660545841</v>
      </c>
      <c r="BU34" s="79">
        <v>145.95662643025278</v>
      </c>
      <c r="BV34" s="14"/>
      <c r="BW34" s="123">
        <v>486</v>
      </c>
      <c r="BX34" s="35">
        <v>303325.49937151297</v>
      </c>
      <c r="BY34" s="79">
        <v>147.41619269455532</v>
      </c>
      <c r="BZ34" s="50"/>
      <c r="CA34" s="123">
        <v>486</v>
      </c>
      <c r="CB34" s="35">
        <v>306358.75436522812</v>
      </c>
      <c r="CC34" s="79">
        <v>148.89035462150085</v>
      </c>
      <c r="CD34" s="50"/>
      <c r="CE34" s="123">
        <v>486</v>
      </c>
      <c r="CF34" s="35">
        <v>309422.34190888039</v>
      </c>
      <c r="CG34" s="79">
        <v>150.37925816771588</v>
      </c>
      <c r="CH34" s="42"/>
      <c r="CI34" s="123">
        <v>486</v>
      </c>
      <c r="CJ34" s="35">
        <v>312516.56532796921</v>
      </c>
      <c r="CK34" s="79">
        <v>151.88305074939305</v>
      </c>
      <c r="CL34" s="14"/>
      <c r="CM34" s="123">
        <v>486</v>
      </c>
      <c r="CN34" s="35">
        <v>315641.7309812489</v>
      </c>
      <c r="CO34" s="79">
        <v>153.40188125688695</v>
      </c>
      <c r="CP34" s="14"/>
      <c r="CQ34" s="123">
        <v>486</v>
      </c>
      <c r="CR34" s="35">
        <v>318798.1482910614</v>
      </c>
      <c r="CS34" s="79">
        <v>154.93590006945584</v>
      </c>
      <c r="CT34" s="50"/>
      <c r="CU34" s="123">
        <v>486</v>
      </c>
      <c r="CV34" s="35">
        <v>321986.12977397203</v>
      </c>
      <c r="CW34" s="79">
        <v>156.48525907015039</v>
      </c>
      <c r="CX34" s="50"/>
      <c r="CY34" s="123">
        <v>486</v>
      </c>
      <c r="CZ34" s="35">
        <v>325205.99107171176</v>
      </c>
      <c r="DA34" s="79">
        <v>158.05011166085194</v>
      </c>
      <c r="DB34" s="42"/>
      <c r="DC34" s="123">
        <v>486</v>
      </c>
      <c r="DD34" s="35">
        <v>328458.05098242889</v>
      </c>
      <c r="DE34" s="79">
        <v>159.63061277746041</v>
      </c>
      <c r="DF34" s="14"/>
      <c r="DG34" s="123">
        <v>486</v>
      </c>
      <c r="DH34" s="35">
        <v>331742.63149225316</v>
      </c>
      <c r="DI34" s="79">
        <v>161.22691890523501</v>
      </c>
      <c r="DJ34" s="14"/>
      <c r="DK34" s="123">
        <v>486</v>
      </c>
      <c r="DL34" s="35">
        <v>335060.05780717568</v>
      </c>
      <c r="DM34" s="79">
        <v>162.83918809428738</v>
      </c>
      <c r="DN34" s="50"/>
      <c r="DO34" s="123">
        <v>486</v>
      </c>
      <c r="DP34" s="35">
        <v>338410.65838524746</v>
      </c>
      <c r="DQ34" s="79">
        <v>164.46757997523028</v>
      </c>
      <c r="DR34" s="50"/>
      <c r="DS34" s="123">
        <v>486</v>
      </c>
      <c r="DT34" s="35">
        <v>341794.76496909995</v>
      </c>
      <c r="DU34" s="79">
        <v>166.11225577498257</v>
      </c>
      <c r="DV34" s="26"/>
    </row>
    <row r="35" spans="1:128" x14ac:dyDescent="0.35">
      <c r="A35" s="58" t="s">
        <v>56</v>
      </c>
      <c r="B35" s="55" t="s">
        <v>38</v>
      </c>
      <c r="C35" s="332">
        <v>1316.52</v>
      </c>
      <c r="D35" s="35">
        <v>1126139.5528567452</v>
      </c>
      <c r="E35" s="79">
        <v>1482.5852441269622</v>
      </c>
      <c r="F35" s="42"/>
      <c r="G35" s="123">
        <v>1316.52</v>
      </c>
      <c r="H35" s="35">
        <v>1137400.9483853127</v>
      </c>
      <c r="I35" s="79">
        <v>1497.4110965682319</v>
      </c>
      <c r="J35" s="14"/>
      <c r="K35" s="123">
        <v>1316.52</v>
      </c>
      <c r="L35" s="35">
        <v>1148774.9578691658</v>
      </c>
      <c r="M35" s="79">
        <v>1512.3852075339141</v>
      </c>
      <c r="N35" s="14"/>
      <c r="O35" s="123">
        <v>1316.52</v>
      </c>
      <c r="P35" s="35">
        <v>1160262.7074478574</v>
      </c>
      <c r="Q35" s="79">
        <v>1527.5090596092532</v>
      </c>
      <c r="R35" s="50"/>
      <c r="S35" s="123">
        <v>1316.52</v>
      </c>
      <c r="T35" s="35">
        <v>1171865.334522336</v>
      </c>
      <c r="U35" s="79">
        <v>1542.7841502053459</v>
      </c>
      <c r="V35" s="50"/>
      <c r="W35" s="123">
        <v>1316.52</v>
      </c>
      <c r="X35" s="35">
        <v>1183583.9878675593</v>
      </c>
      <c r="Y35" s="79">
        <v>1558.2119917073992</v>
      </c>
      <c r="Z35" s="42"/>
      <c r="AA35" s="123">
        <v>1316.52</v>
      </c>
      <c r="AB35" s="35">
        <v>1195419.8277462348</v>
      </c>
      <c r="AC35" s="79">
        <v>1573.7941116244731</v>
      </c>
      <c r="AD35" s="14"/>
      <c r="AE35" s="123">
        <v>1316.52</v>
      </c>
      <c r="AF35" s="35">
        <v>1207374.0260236971</v>
      </c>
      <c r="AG35" s="79">
        <v>1589.5320527407177</v>
      </c>
      <c r="AH35" s="14"/>
      <c r="AI35" s="123">
        <v>1316.52</v>
      </c>
      <c r="AJ35" s="35">
        <v>1219447.766283934</v>
      </c>
      <c r="AK35" s="79">
        <v>1605.4273732681247</v>
      </c>
      <c r="AL35" s="50"/>
      <c r="AM35" s="123">
        <v>1316.52</v>
      </c>
      <c r="AN35" s="35">
        <v>1231642.2439467735</v>
      </c>
      <c r="AO35" s="79">
        <v>1621.4816470008061</v>
      </c>
      <c r="AP35" s="50"/>
      <c r="AQ35" s="123">
        <v>588.68000000000006</v>
      </c>
      <c r="AR35" s="35">
        <v>1243958.6663862413</v>
      </c>
      <c r="AS35" s="79">
        <v>732.29358772825265</v>
      </c>
      <c r="AT35" s="42"/>
      <c r="AU35" s="123">
        <v>588.68000000000006</v>
      </c>
      <c r="AV35" s="35">
        <v>1256398.2530501038</v>
      </c>
      <c r="AW35" s="79">
        <v>739.61652360553512</v>
      </c>
      <c r="AX35" s="14"/>
      <c r="AY35" s="123">
        <v>588.68000000000006</v>
      </c>
      <c r="AZ35" s="35">
        <v>1268962.2355806048</v>
      </c>
      <c r="BA35" s="79">
        <v>747.01268884159049</v>
      </c>
      <c r="BB35" s="14"/>
      <c r="BC35" s="123">
        <v>588.68000000000006</v>
      </c>
      <c r="BD35" s="35">
        <v>1281651.8579364107</v>
      </c>
      <c r="BE35" s="79">
        <v>754.48281573000634</v>
      </c>
      <c r="BF35" s="50"/>
      <c r="BG35" s="123">
        <v>588.68000000000006</v>
      </c>
      <c r="BH35" s="35">
        <v>1294468.3765157748</v>
      </c>
      <c r="BI35" s="79">
        <v>762.02764388730634</v>
      </c>
      <c r="BJ35" s="50"/>
      <c r="BK35" s="123">
        <v>588.68000000000006</v>
      </c>
      <c r="BL35" s="35">
        <v>1307413.0602809326</v>
      </c>
      <c r="BM35" s="79">
        <v>769.64792032617947</v>
      </c>
      <c r="BN35" s="42"/>
      <c r="BO35" s="123">
        <v>588.68000000000006</v>
      </c>
      <c r="BP35" s="35">
        <v>1320487.1908837419</v>
      </c>
      <c r="BQ35" s="79">
        <v>777.34439952944126</v>
      </c>
      <c r="BR35" s="14"/>
      <c r="BS35" s="123">
        <v>588.68000000000006</v>
      </c>
      <c r="BT35" s="35">
        <v>1333692.0627925794</v>
      </c>
      <c r="BU35" s="79">
        <v>785.11784352473569</v>
      </c>
      <c r="BV35" s="14"/>
      <c r="BW35" s="123">
        <v>588.68000000000006</v>
      </c>
      <c r="BX35" s="35">
        <v>1347028.9834205052</v>
      </c>
      <c r="BY35" s="79">
        <v>792.96902195998314</v>
      </c>
      <c r="BZ35" s="50"/>
      <c r="CA35" s="123">
        <v>588.68000000000006</v>
      </c>
      <c r="CB35" s="35">
        <v>1360499.2732547102</v>
      </c>
      <c r="CC35" s="79">
        <v>800.89871217958296</v>
      </c>
      <c r="CD35" s="50"/>
      <c r="CE35" s="123">
        <v>588.68000000000006</v>
      </c>
      <c r="CF35" s="35">
        <v>1374104.2659872575</v>
      </c>
      <c r="CG35" s="79">
        <v>808.9076993013789</v>
      </c>
      <c r="CH35" s="42"/>
      <c r="CI35" s="123">
        <v>588.68000000000006</v>
      </c>
      <c r="CJ35" s="35">
        <v>1387845.3086471302</v>
      </c>
      <c r="CK35" s="79">
        <v>816.9967762943927</v>
      </c>
      <c r="CL35" s="14"/>
      <c r="CM35" s="123">
        <v>588.68000000000006</v>
      </c>
      <c r="CN35" s="35">
        <v>1401723.7617336016</v>
      </c>
      <c r="CO35" s="79">
        <v>825.1667440573367</v>
      </c>
      <c r="CP35" s="14"/>
      <c r="CQ35" s="123">
        <v>588.68000000000006</v>
      </c>
      <c r="CR35" s="35">
        <v>1415740.9993509375</v>
      </c>
      <c r="CS35" s="79">
        <v>833.41841149791003</v>
      </c>
      <c r="CT35" s="50"/>
      <c r="CU35" s="123">
        <v>588.68000000000006</v>
      </c>
      <c r="CV35" s="35">
        <v>1429898.4093444468</v>
      </c>
      <c r="CW35" s="79">
        <v>841.75259561288908</v>
      </c>
      <c r="CX35" s="50"/>
      <c r="CY35" s="123">
        <v>588.68000000000006</v>
      </c>
      <c r="CZ35" s="35">
        <v>1444197.3934378913</v>
      </c>
      <c r="DA35" s="79">
        <v>850.17012156901785</v>
      </c>
      <c r="DB35" s="42"/>
      <c r="DC35" s="123">
        <v>588.68000000000006</v>
      </c>
      <c r="DD35" s="35">
        <v>1458639.3673722702</v>
      </c>
      <c r="DE35" s="79">
        <v>858.67182278470818</v>
      </c>
      <c r="DF35" s="14"/>
      <c r="DG35" s="123">
        <v>588.68000000000006</v>
      </c>
      <c r="DH35" s="35">
        <v>1473225.7610459928</v>
      </c>
      <c r="DI35" s="79">
        <v>867.25854101255516</v>
      </c>
      <c r="DJ35" s="14"/>
      <c r="DK35" s="123">
        <v>588.68000000000006</v>
      </c>
      <c r="DL35" s="35">
        <v>1487958.0186564529</v>
      </c>
      <c r="DM35" s="79">
        <v>875.93112642268079</v>
      </c>
      <c r="DN35" s="50"/>
      <c r="DO35" s="123">
        <v>588.68000000000006</v>
      </c>
      <c r="DP35" s="35">
        <v>1502837.5988430174</v>
      </c>
      <c r="DQ35" s="79">
        <v>884.69043768690756</v>
      </c>
      <c r="DR35" s="50"/>
      <c r="DS35" s="123">
        <v>588.68000000000006</v>
      </c>
      <c r="DT35" s="35">
        <v>1517865.9748314475</v>
      </c>
      <c r="DU35" s="79">
        <v>893.53734206377658</v>
      </c>
      <c r="DV35" s="26"/>
    </row>
    <row r="36" spans="1:128" x14ac:dyDescent="0.35">
      <c r="A36" s="58" t="s">
        <v>57</v>
      </c>
      <c r="B36" s="55" t="s">
        <v>39</v>
      </c>
      <c r="C36" s="316">
        <v>0</v>
      </c>
      <c r="D36" s="35">
        <v>253585.36931023892</v>
      </c>
      <c r="E36" s="79">
        <v>0</v>
      </c>
      <c r="F36" s="42"/>
      <c r="G36" s="128">
        <v>30.744000000000007</v>
      </c>
      <c r="H36" s="35">
        <v>256121.22300334132</v>
      </c>
      <c r="I36" s="79">
        <v>7.8741908800147273</v>
      </c>
      <c r="J36" s="125"/>
      <c r="K36" s="128">
        <v>61.488000000000014</v>
      </c>
      <c r="L36" s="35">
        <v>258682.43523337474</v>
      </c>
      <c r="M36" s="79">
        <v>15.905865577629749</v>
      </c>
      <c r="N36" s="125"/>
      <c r="O36" s="128">
        <v>92.232000000000028</v>
      </c>
      <c r="P36" s="35">
        <v>261269.2595857085</v>
      </c>
      <c r="Q36" s="79">
        <v>24.097386350109073</v>
      </c>
      <c r="R36" s="125"/>
      <c r="S36" s="128">
        <v>122.97600000000003</v>
      </c>
      <c r="T36" s="35">
        <v>263881.95218156558</v>
      </c>
      <c r="U36" s="79">
        <v>32.451146951480219</v>
      </c>
      <c r="V36" s="50"/>
      <c r="W36" s="123">
        <v>153.72000000000003</v>
      </c>
      <c r="X36" s="35">
        <v>266520.77170338121</v>
      </c>
      <c r="Y36" s="79">
        <v>40.969573026243772</v>
      </c>
      <c r="Z36" s="42"/>
      <c r="AA36" s="128">
        <v>153.72000000000003</v>
      </c>
      <c r="AB36" s="35">
        <v>269185.97942041501</v>
      </c>
      <c r="AC36" s="79">
        <v>41.379268756506207</v>
      </c>
      <c r="AD36" s="125"/>
      <c r="AE36" s="123">
        <v>153.72000000000003</v>
      </c>
      <c r="AF36" s="35">
        <v>271877.83921461919</v>
      </c>
      <c r="AG36" s="79">
        <v>41.79306144407127</v>
      </c>
      <c r="AH36" s="125"/>
      <c r="AI36" s="123">
        <v>153.72000000000003</v>
      </c>
      <c r="AJ36" s="35">
        <v>274596.61760676536</v>
      </c>
      <c r="AK36" s="79">
        <v>42.210992058511977</v>
      </c>
      <c r="AL36" s="125"/>
      <c r="AM36" s="123">
        <v>153.72000000000003</v>
      </c>
      <c r="AN36" s="35">
        <v>277342.58378283301</v>
      </c>
      <c r="AO36" s="79">
        <v>42.633101979097098</v>
      </c>
      <c r="AP36" s="50"/>
      <c r="AQ36" s="123">
        <v>153.72000000000003</v>
      </c>
      <c r="AR36" s="35">
        <v>280116.00962066132</v>
      </c>
      <c r="AS36" s="79">
        <v>43.05943299888807</v>
      </c>
      <c r="AT36" s="42"/>
      <c r="AU36" s="123">
        <v>153.72000000000003</v>
      </c>
      <c r="AV36" s="35">
        <v>282917.16971686797</v>
      </c>
      <c r="AW36" s="79">
        <v>43.490027328876948</v>
      </c>
      <c r="AX36" s="125"/>
      <c r="AY36" s="123">
        <v>153.72000000000003</v>
      </c>
      <c r="AZ36" s="35">
        <v>285746.34141403664</v>
      </c>
      <c r="BA36" s="79">
        <v>43.924927602165724</v>
      </c>
      <c r="BB36" s="125"/>
      <c r="BC36" s="123">
        <v>153.72000000000003</v>
      </c>
      <c r="BD36" s="35">
        <v>288603.80482817703</v>
      </c>
      <c r="BE36" s="79">
        <v>44.364176878187379</v>
      </c>
      <c r="BF36" s="125"/>
      <c r="BG36" s="123">
        <v>153.72000000000003</v>
      </c>
      <c r="BH36" s="35">
        <v>291489.84287645883</v>
      </c>
      <c r="BI36" s="79">
        <v>44.80781864696926</v>
      </c>
      <c r="BJ36" s="50"/>
      <c r="BK36" s="123">
        <v>153.72000000000003</v>
      </c>
      <c r="BL36" s="35">
        <v>294404.74130522343</v>
      </c>
      <c r="BM36" s="79">
        <v>45.255896833438953</v>
      </c>
      <c r="BN36" s="42"/>
      <c r="BO36" s="123">
        <v>153.72000000000003</v>
      </c>
      <c r="BP36" s="35">
        <v>297348.78871827567</v>
      </c>
      <c r="BQ36" s="79">
        <v>45.708455801773347</v>
      </c>
      <c r="BR36" s="125"/>
      <c r="BS36" s="123">
        <v>153.72000000000003</v>
      </c>
      <c r="BT36" s="35">
        <v>300322.27660545841</v>
      </c>
      <c r="BU36" s="79">
        <v>46.165540359791081</v>
      </c>
      <c r="BV36" s="125"/>
      <c r="BW36" s="123">
        <v>153.72000000000003</v>
      </c>
      <c r="BX36" s="35">
        <v>303325.49937151297</v>
      </c>
      <c r="BY36" s="79">
        <v>46.627195763388983</v>
      </c>
      <c r="BZ36" s="125"/>
      <c r="CA36" s="123">
        <v>153.72000000000003</v>
      </c>
      <c r="CB36" s="35">
        <v>306358.75436522812</v>
      </c>
      <c r="CC36" s="79">
        <v>47.093467721022876</v>
      </c>
      <c r="CD36" s="50"/>
      <c r="CE36" s="123">
        <v>153.72000000000003</v>
      </c>
      <c r="CF36" s="35">
        <v>309422.34190888039</v>
      </c>
      <c r="CG36" s="79">
        <v>47.564402398233099</v>
      </c>
      <c r="CH36" s="42"/>
      <c r="CI36" s="123">
        <v>153.72000000000003</v>
      </c>
      <c r="CJ36" s="35">
        <v>312516.56532796921</v>
      </c>
      <c r="CK36" s="79">
        <v>48.040046422215433</v>
      </c>
      <c r="CL36" s="125"/>
      <c r="CM36" s="123">
        <v>153.72000000000003</v>
      </c>
      <c r="CN36" s="35">
        <v>315641.7309812489</v>
      </c>
      <c r="CO36" s="79">
        <v>48.52044688643759</v>
      </c>
      <c r="CP36" s="125"/>
      <c r="CQ36" s="123">
        <v>153.72000000000003</v>
      </c>
      <c r="CR36" s="35">
        <v>318798.1482910614</v>
      </c>
      <c r="CS36" s="79">
        <v>49.005651355301971</v>
      </c>
      <c r="CT36" s="125"/>
      <c r="CU36" s="123">
        <v>153.72000000000003</v>
      </c>
      <c r="CV36" s="35">
        <v>321986.12977397203</v>
      </c>
      <c r="CW36" s="79">
        <v>49.495707868854993</v>
      </c>
      <c r="CX36" s="50"/>
      <c r="CY36" s="123">
        <v>153.72000000000003</v>
      </c>
      <c r="CZ36" s="35">
        <v>325205.99107171176</v>
      </c>
      <c r="DA36" s="79">
        <v>49.990664947543536</v>
      </c>
      <c r="DB36" s="42"/>
      <c r="DC36" s="123">
        <v>153.72000000000003</v>
      </c>
      <c r="DD36" s="35">
        <v>328458.05098242889</v>
      </c>
      <c r="DE36" s="79">
        <v>50.490571597018977</v>
      </c>
      <c r="DF36" s="125"/>
      <c r="DG36" s="123">
        <v>153.72000000000003</v>
      </c>
      <c r="DH36" s="35">
        <v>331742.63149225316</v>
      </c>
      <c r="DI36" s="79">
        <v>50.995477312989166</v>
      </c>
      <c r="DJ36" s="125"/>
      <c r="DK36" s="123">
        <v>153.72000000000003</v>
      </c>
      <c r="DL36" s="35">
        <v>335060.05780717568</v>
      </c>
      <c r="DM36" s="79">
        <v>51.505432086119058</v>
      </c>
      <c r="DN36" s="125"/>
      <c r="DO36" s="123">
        <v>153.72000000000003</v>
      </c>
      <c r="DP36" s="35">
        <v>338410.65838524746</v>
      </c>
      <c r="DQ36" s="79">
        <v>52.020486406980247</v>
      </c>
      <c r="DR36" s="50"/>
      <c r="DS36" s="123">
        <v>153.72000000000003</v>
      </c>
      <c r="DT36" s="35">
        <v>341794.76496909995</v>
      </c>
      <c r="DU36" s="79">
        <v>52.540691271050051</v>
      </c>
      <c r="DV36" s="26"/>
    </row>
    <row r="37" spans="1:128" x14ac:dyDescent="0.35">
      <c r="A37" s="58" t="s">
        <v>58</v>
      </c>
      <c r="B37" s="55" t="s">
        <v>41</v>
      </c>
      <c r="C37" s="333">
        <v>2.3076000000000003</v>
      </c>
      <c r="D37" s="35">
        <v>1126139.5528567452</v>
      </c>
      <c r="E37" s="79">
        <v>2.5986796321722254</v>
      </c>
      <c r="F37" s="42"/>
      <c r="G37" s="124">
        <v>2.3076000000000003</v>
      </c>
      <c r="H37" s="35">
        <v>1137400.9483853127</v>
      </c>
      <c r="I37" s="79">
        <v>2.6246664284939478</v>
      </c>
      <c r="J37" s="125"/>
      <c r="K37" s="124">
        <v>2.3076000000000003</v>
      </c>
      <c r="L37" s="35">
        <v>1148774.9578691658</v>
      </c>
      <c r="M37" s="79">
        <v>2.6509130927788878</v>
      </c>
      <c r="N37" s="125"/>
      <c r="O37" s="124">
        <v>2.3076000000000003</v>
      </c>
      <c r="P37" s="35">
        <v>1160262.7074478574</v>
      </c>
      <c r="Q37" s="79">
        <v>2.6774222237066763</v>
      </c>
      <c r="R37" s="125"/>
      <c r="S37" s="124">
        <v>2.3076000000000003</v>
      </c>
      <c r="T37" s="35">
        <v>1171865.334522336</v>
      </c>
      <c r="U37" s="79">
        <v>2.7041964459437429</v>
      </c>
      <c r="V37" s="50"/>
      <c r="W37" s="124">
        <v>2.3076000000000003</v>
      </c>
      <c r="X37" s="35">
        <v>1183583.9878675593</v>
      </c>
      <c r="Y37" s="79">
        <v>2.7312384104031806</v>
      </c>
      <c r="Z37" s="42"/>
      <c r="AA37" s="124">
        <v>2.3076000000000003</v>
      </c>
      <c r="AB37" s="35">
        <v>1195419.8277462348</v>
      </c>
      <c r="AC37" s="79">
        <v>2.7585507945072121</v>
      </c>
      <c r="AD37" s="125"/>
      <c r="AE37" s="124">
        <v>2.3076000000000003</v>
      </c>
      <c r="AF37" s="35">
        <v>1207374.0260236971</v>
      </c>
      <c r="AG37" s="79">
        <v>2.7861363024522841</v>
      </c>
      <c r="AH37" s="125"/>
      <c r="AI37" s="124">
        <v>2.3076000000000003</v>
      </c>
      <c r="AJ37" s="35">
        <v>1219447.766283934</v>
      </c>
      <c r="AK37" s="79">
        <v>2.8139976654768066</v>
      </c>
      <c r="AL37" s="125"/>
      <c r="AM37" s="124">
        <v>2.3076000000000003</v>
      </c>
      <c r="AN37" s="35">
        <v>1231642.2439467735</v>
      </c>
      <c r="AO37" s="79">
        <v>2.8421376421315747</v>
      </c>
      <c r="AP37" s="50"/>
      <c r="AQ37" s="59">
        <v>2.3076000000000003</v>
      </c>
      <c r="AR37" s="35">
        <v>1243958.6663862413</v>
      </c>
      <c r="AS37" s="79">
        <v>2.8705590185528909</v>
      </c>
      <c r="AT37" s="42"/>
      <c r="AU37" s="124">
        <v>2.3076000000000003</v>
      </c>
      <c r="AV37" s="35">
        <v>1256398.2530501038</v>
      </c>
      <c r="AW37" s="79">
        <v>2.8992646087384202</v>
      </c>
      <c r="AX37" s="125"/>
      <c r="AY37" s="124">
        <v>2.3076000000000003</v>
      </c>
      <c r="AZ37" s="35">
        <v>1268962.2355806048</v>
      </c>
      <c r="BA37" s="79">
        <v>2.9282572548258039</v>
      </c>
      <c r="BB37" s="125"/>
      <c r="BC37" s="124">
        <v>2.3076000000000003</v>
      </c>
      <c r="BD37" s="35">
        <v>1281651.8579364107</v>
      </c>
      <c r="BE37" s="79">
        <v>2.9575398273740614</v>
      </c>
      <c r="BF37" s="125"/>
      <c r="BG37" s="124">
        <v>2.3076000000000003</v>
      </c>
      <c r="BH37" s="35">
        <v>1294468.3765157748</v>
      </c>
      <c r="BI37" s="79">
        <v>2.9871152256478024</v>
      </c>
      <c r="BJ37" s="50"/>
      <c r="BK37" s="59">
        <v>4.5999999999999996</v>
      </c>
      <c r="BL37" s="35">
        <v>1307413.0602809326</v>
      </c>
      <c r="BM37" s="79">
        <v>6.0141000772922899</v>
      </c>
      <c r="BN37" s="42"/>
      <c r="BO37" s="124">
        <v>4.5999999999999996</v>
      </c>
      <c r="BP37" s="35">
        <v>1320487.1908837419</v>
      </c>
      <c r="BQ37" s="79">
        <v>6.0742410780652127</v>
      </c>
      <c r="BR37" s="125"/>
      <c r="BS37" s="124">
        <v>4.5999999999999996</v>
      </c>
      <c r="BT37" s="35">
        <v>1333692.0627925794</v>
      </c>
      <c r="BU37" s="79">
        <v>6.1349834888458652</v>
      </c>
      <c r="BV37" s="125"/>
      <c r="BW37" s="124">
        <v>4.5999999999999996</v>
      </c>
      <c r="BX37" s="35">
        <v>1347028.9834205052</v>
      </c>
      <c r="BY37" s="79">
        <v>6.1963333237343239</v>
      </c>
      <c r="BZ37" s="125"/>
      <c r="CA37" s="124">
        <v>4.5999999999999996</v>
      </c>
      <c r="CB37" s="35">
        <v>1360499.2732547102</v>
      </c>
      <c r="CC37" s="79">
        <v>6.2582966569716669</v>
      </c>
      <c r="CD37" s="50"/>
      <c r="CE37" s="59">
        <v>4.5999999999999996</v>
      </c>
      <c r="CF37" s="35">
        <v>1374104.2659872575</v>
      </c>
      <c r="CG37" s="79">
        <v>6.3208796235413844</v>
      </c>
      <c r="CH37" s="42"/>
      <c r="CI37" s="124">
        <v>4.5999999999999996</v>
      </c>
      <c r="CJ37" s="35">
        <v>1387845.3086471302</v>
      </c>
      <c r="CK37" s="79">
        <v>6.3840884197767984</v>
      </c>
      <c r="CL37" s="125"/>
      <c r="CM37" s="124">
        <v>4.5999999999999996</v>
      </c>
      <c r="CN37" s="35">
        <v>1401723.7617336016</v>
      </c>
      <c r="CO37" s="79">
        <v>6.4479293039745667</v>
      </c>
      <c r="CP37" s="125"/>
      <c r="CQ37" s="124">
        <v>4.5999999999999996</v>
      </c>
      <c r="CR37" s="35">
        <v>1415740.9993509375</v>
      </c>
      <c r="CS37" s="79">
        <v>6.5124085970143124</v>
      </c>
      <c r="CT37" s="125"/>
      <c r="CU37" s="124">
        <v>4.5999999999999996</v>
      </c>
      <c r="CV37" s="35">
        <v>1429898.4093444468</v>
      </c>
      <c r="CW37" s="79">
        <v>6.5775326829844545</v>
      </c>
      <c r="CX37" s="50"/>
      <c r="CY37" s="59">
        <v>4.5999999999999996</v>
      </c>
      <c r="CZ37" s="35">
        <v>1444197.3934378913</v>
      </c>
      <c r="DA37" s="79">
        <v>6.6433080098142998</v>
      </c>
      <c r="DB37" s="42"/>
      <c r="DC37" s="124">
        <v>4.5999999999999996</v>
      </c>
      <c r="DD37" s="35">
        <v>1458639.3673722702</v>
      </c>
      <c r="DE37" s="79">
        <v>6.7097410899124421</v>
      </c>
      <c r="DF37" s="125"/>
      <c r="DG37" s="124">
        <v>4.5999999999999996</v>
      </c>
      <c r="DH37" s="35">
        <v>1473225.7610459928</v>
      </c>
      <c r="DI37" s="79">
        <v>6.776838500811567</v>
      </c>
      <c r="DJ37" s="125"/>
      <c r="DK37" s="124">
        <v>4.5999999999999996</v>
      </c>
      <c r="DL37" s="35">
        <v>1487958.0186564529</v>
      </c>
      <c r="DM37" s="79">
        <v>6.8446068858196831</v>
      </c>
      <c r="DN37" s="125"/>
      <c r="DO37" s="124">
        <v>4.5999999999999996</v>
      </c>
      <c r="DP37" s="35">
        <v>1502837.5988430174</v>
      </c>
      <c r="DQ37" s="79">
        <v>6.9130529546778785</v>
      </c>
      <c r="DR37" s="50"/>
      <c r="DS37" s="93">
        <v>5.4</v>
      </c>
      <c r="DT37" s="35">
        <v>1517865.9748314475</v>
      </c>
      <c r="DU37" s="79">
        <v>8.1964762640898172</v>
      </c>
      <c r="DV37" s="26"/>
    </row>
    <row r="38" spans="1:128" x14ac:dyDescent="0.35">
      <c r="A38" s="58" t="s">
        <v>59</v>
      </c>
      <c r="B38" s="55" t="s">
        <v>42</v>
      </c>
      <c r="C38" s="333">
        <v>8.7119999999999993E-3</v>
      </c>
      <c r="D38" s="35">
        <v>1126139.5528567452</v>
      </c>
      <c r="E38" s="79">
        <v>9.810927784487963E-3</v>
      </c>
      <c r="F38" s="42"/>
      <c r="G38" s="124">
        <v>8.7119999999999993E-3</v>
      </c>
      <c r="H38" s="35">
        <v>1137400.9483853127</v>
      </c>
      <c r="I38" s="79">
        <v>9.9090370623328428E-3</v>
      </c>
      <c r="J38" s="125"/>
      <c r="K38" s="124">
        <v>8.7119999999999993E-3</v>
      </c>
      <c r="L38" s="35">
        <v>1148774.9578691658</v>
      </c>
      <c r="M38" s="79">
        <v>1.0008127432956171E-2</v>
      </c>
      <c r="N38" s="125"/>
      <c r="O38" s="124">
        <v>8.7119999999999993E-3</v>
      </c>
      <c r="P38" s="35">
        <v>1160262.7074478574</v>
      </c>
      <c r="Q38" s="79">
        <v>1.0108208707285732E-2</v>
      </c>
      <c r="R38" s="125"/>
      <c r="S38" s="124">
        <v>8.7119999999999993E-3</v>
      </c>
      <c r="T38" s="35">
        <v>1171865.334522336</v>
      </c>
      <c r="U38" s="79">
        <v>1.020929079435859E-2</v>
      </c>
      <c r="V38" s="50"/>
      <c r="W38" s="124">
        <v>8.7119999999999993E-3</v>
      </c>
      <c r="X38" s="35">
        <v>1183583.9878675593</v>
      </c>
      <c r="Y38" s="79">
        <v>1.0311383702302175E-2</v>
      </c>
      <c r="Z38" s="42"/>
      <c r="AA38" s="124">
        <v>8.7119999999999993E-3</v>
      </c>
      <c r="AB38" s="35">
        <v>1195419.8277462348</v>
      </c>
      <c r="AC38" s="79">
        <v>1.0414497539325197E-2</v>
      </c>
      <c r="AD38" s="125"/>
      <c r="AE38" s="124">
        <v>8.7119999999999993E-3</v>
      </c>
      <c r="AF38" s="35">
        <v>1207374.0260236971</v>
      </c>
      <c r="AG38" s="79">
        <v>1.0518642514718448E-2</v>
      </c>
      <c r="AH38" s="125"/>
      <c r="AI38" s="124">
        <v>8.7119999999999993E-3</v>
      </c>
      <c r="AJ38" s="35">
        <v>1219447.766283934</v>
      </c>
      <c r="AK38" s="79">
        <v>1.0623828939865633E-2</v>
      </c>
      <c r="AL38" s="125"/>
      <c r="AM38" s="124">
        <v>8.7119999999999993E-3</v>
      </c>
      <c r="AN38" s="35">
        <v>1231642.2439467735</v>
      </c>
      <c r="AO38" s="79">
        <v>1.0730067229264291E-2</v>
      </c>
      <c r="AP38" s="50"/>
      <c r="AQ38" s="59">
        <v>8.7119999999999993E-3</v>
      </c>
      <c r="AR38" s="35">
        <v>1243958.6663862413</v>
      </c>
      <c r="AS38" s="79">
        <v>1.0837367901556934E-2</v>
      </c>
      <c r="AT38" s="42"/>
      <c r="AU38" s="124">
        <v>8.7119999999999993E-3</v>
      </c>
      <c r="AV38" s="35">
        <v>1256398.2530501038</v>
      </c>
      <c r="AW38" s="79">
        <v>1.0945741580572503E-2</v>
      </c>
      <c r="AX38" s="125"/>
      <c r="AY38" s="124">
        <v>8.7119999999999993E-3</v>
      </c>
      <c r="AZ38" s="35">
        <v>1268962.2355806048</v>
      </c>
      <c r="BA38" s="79">
        <v>1.1055198996378227E-2</v>
      </c>
      <c r="BB38" s="125"/>
      <c r="BC38" s="124">
        <v>8.7119999999999993E-3</v>
      </c>
      <c r="BD38" s="35">
        <v>1281651.8579364107</v>
      </c>
      <c r="BE38" s="79">
        <v>1.1165750986342008E-2</v>
      </c>
      <c r="BF38" s="125"/>
      <c r="BG38" s="124">
        <v>8.7119999999999993E-3</v>
      </c>
      <c r="BH38" s="35">
        <v>1294468.3765157748</v>
      </c>
      <c r="BI38" s="79">
        <v>1.127740849620543E-2</v>
      </c>
      <c r="BJ38" s="50"/>
      <c r="BK38" s="59">
        <v>0.17</v>
      </c>
      <c r="BL38" s="35">
        <v>1307413.0602809326</v>
      </c>
      <c r="BM38" s="79">
        <v>0.22226022024775854</v>
      </c>
      <c r="BN38" s="126"/>
      <c r="BO38" s="124">
        <v>0.17</v>
      </c>
      <c r="BP38" s="35">
        <v>1320487.1908837419</v>
      </c>
      <c r="BQ38" s="79">
        <v>0.22448282245023615</v>
      </c>
      <c r="BR38" s="125"/>
      <c r="BS38" s="124">
        <v>0.17</v>
      </c>
      <c r="BT38" s="35">
        <v>1333692.0627925794</v>
      </c>
      <c r="BU38" s="79">
        <v>0.22672765067473852</v>
      </c>
      <c r="BV38" s="125"/>
      <c r="BW38" s="124">
        <v>0.17</v>
      </c>
      <c r="BX38" s="35">
        <v>1347028.9834205052</v>
      </c>
      <c r="BY38" s="79">
        <v>0.2289949271814859</v>
      </c>
      <c r="BZ38" s="125"/>
      <c r="CA38" s="124">
        <v>0.17</v>
      </c>
      <c r="CB38" s="35">
        <v>1360499.2732547102</v>
      </c>
      <c r="CC38" s="79">
        <v>0.23128487645330076</v>
      </c>
      <c r="CD38" s="127"/>
      <c r="CE38" s="59">
        <v>0.17</v>
      </c>
      <c r="CF38" s="35">
        <v>1374104.2659872575</v>
      </c>
      <c r="CG38" s="79">
        <v>0.23359772521783378</v>
      </c>
      <c r="CH38" s="42"/>
      <c r="CI38" s="124">
        <v>0.17</v>
      </c>
      <c r="CJ38" s="35">
        <v>1387845.3086471302</v>
      </c>
      <c r="CK38" s="79">
        <v>0.23593370247001216</v>
      </c>
      <c r="CL38" s="125"/>
      <c r="CM38" s="124">
        <v>0.17</v>
      </c>
      <c r="CN38" s="35">
        <v>1401723.7617336016</v>
      </c>
      <c r="CO38" s="79">
        <v>0.23829303949471228</v>
      </c>
      <c r="CP38" s="125"/>
      <c r="CQ38" s="124">
        <v>0.17</v>
      </c>
      <c r="CR38" s="35">
        <v>1415740.9993509375</v>
      </c>
      <c r="CS38" s="79">
        <v>0.24067596988965942</v>
      </c>
      <c r="CT38" s="125"/>
      <c r="CU38" s="124">
        <v>0.17</v>
      </c>
      <c r="CV38" s="35">
        <v>1429898.4093444468</v>
      </c>
      <c r="CW38" s="79">
        <v>0.24308272958855598</v>
      </c>
      <c r="CX38" s="50"/>
      <c r="CY38" s="59">
        <v>0.17</v>
      </c>
      <c r="CZ38" s="35">
        <v>1444197.3934378913</v>
      </c>
      <c r="DA38" s="79">
        <v>0.24551355688444151</v>
      </c>
      <c r="DB38" s="42"/>
      <c r="DC38" s="124">
        <v>0.17</v>
      </c>
      <c r="DD38" s="35">
        <v>1458639.3673722702</v>
      </c>
      <c r="DE38" s="79">
        <v>0.24796869245328595</v>
      </c>
      <c r="DF38" s="125"/>
      <c r="DG38" s="124">
        <v>0.17</v>
      </c>
      <c r="DH38" s="35">
        <v>1473225.7610459928</v>
      </c>
      <c r="DI38" s="79">
        <v>0.25044837937781883</v>
      </c>
      <c r="DJ38" s="125"/>
      <c r="DK38" s="124">
        <v>0.17</v>
      </c>
      <c r="DL38" s="35">
        <v>1487958.0186564529</v>
      </c>
      <c r="DM38" s="79">
        <v>0.25295286317159699</v>
      </c>
      <c r="DN38" s="125"/>
      <c r="DO38" s="124">
        <v>0.17</v>
      </c>
      <c r="DP38" s="35">
        <v>1502837.5988430174</v>
      </c>
      <c r="DQ38" s="79">
        <v>0.25548239180331295</v>
      </c>
      <c r="DR38" s="50"/>
      <c r="DS38" s="93">
        <v>0.17</v>
      </c>
      <c r="DT38" s="35">
        <v>1517865.9748314475</v>
      </c>
      <c r="DU38" s="79">
        <v>0.25803721572134608</v>
      </c>
      <c r="DV38" s="26"/>
    </row>
    <row r="39" spans="1:128" x14ac:dyDescent="0.35">
      <c r="A39" s="58" t="s">
        <v>60</v>
      </c>
      <c r="B39" s="55" t="s">
        <v>43</v>
      </c>
      <c r="C39" s="316">
        <v>180</v>
      </c>
      <c r="D39" s="35">
        <v>1126139.5528567452</v>
      </c>
      <c r="E39" s="79">
        <v>202.70511951421412</v>
      </c>
      <c r="F39" s="42"/>
      <c r="G39" s="128">
        <v>208.4</v>
      </c>
      <c r="H39" s="35">
        <v>1137400.9483853127</v>
      </c>
      <c r="I39" s="79">
        <v>237.03435764349916</v>
      </c>
      <c r="J39" s="125"/>
      <c r="K39" s="128">
        <v>236.8</v>
      </c>
      <c r="L39" s="35">
        <v>1148774.9578691658</v>
      </c>
      <c r="M39" s="79">
        <v>272.02991002341849</v>
      </c>
      <c r="N39" s="125"/>
      <c r="O39" s="128">
        <v>265.2</v>
      </c>
      <c r="P39" s="35">
        <v>1160262.7074478574</v>
      </c>
      <c r="Q39" s="79">
        <v>307.70167001517177</v>
      </c>
      <c r="R39" s="125"/>
      <c r="S39" s="128">
        <v>293.59999999999997</v>
      </c>
      <c r="T39" s="35">
        <v>1171865.334522336</v>
      </c>
      <c r="U39" s="79">
        <v>344.05966221575778</v>
      </c>
      <c r="V39" s="50"/>
      <c r="W39" s="59">
        <v>322</v>
      </c>
      <c r="X39" s="35">
        <v>1183583.9878675593</v>
      </c>
      <c r="Y39" s="79">
        <v>381.1140440933541</v>
      </c>
      <c r="Z39" s="42"/>
      <c r="AA39" s="128">
        <v>363.6</v>
      </c>
      <c r="AB39" s="35">
        <v>1195419.8277462348</v>
      </c>
      <c r="AC39" s="79">
        <v>434.65464936853101</v>
      </c>
      <c r="AD39" s="14"/>
      <c r="AE39" s="128">
        <v>405.20000000000005</v>
      </c>
      <c r="AF39" s="35">
        <v>1207374.0260236971</v>
      </c>
      <c r="AG39" s="79">
        <v>489.22795534480213</v>
      </c>
      <c r="AH39" s="14"/>
      <c r="AI39" s="128">
        <v>446.80000000000007</v>
      </c>
      <c r="AJ39" s="35">
        <v>1219447.766283934</v>
      </c>
      <c r="AK39" s="79">
        <v>544.84926197566176</v>
      </c>
      <c r="AL39" s="14"/>
      <c r="AM39" s="128">
        <v>488.40000000000009</v>
      </c>
      <c r="AN39" s="35">
        <v>1231642.2439467735</v>
      </c>
      <c r="AO39" s="79">
        <v>601.5340719436042</v>
      </c>
      <c r="AP39" s="50"/>
      <c r="AQ39" s="59">
        <v>530</v>
      </c>
      <c r="AR39" s="35">
        <v>1243958.6663862413</v>
      </c>
      <c r="AS39" s="79">
        <v>659.29809318470791</v>
      </c>
      <c r="AT39" s="42"/>
      <c r="AU39" s="128">
        <v>554.4</v>
      </c>
      <c r="AV39" s="35">
        <v>1256398.2530501038</v>
      </c>
      <c r="AW39" s="79">
        <v>696.54719149097753</v>
      </c>
      <c r="AX39" s="125"/>
      <c r="AY39" s="128">
        <v>578.79999999999995</v>
      </c>
      <c r="AZ39" s="35">
        <v>1268962.2355806048</v>
      </c>
      <c r="BA39" s="79">
        <v>734.47534195405399</v>
      </c>
      <c r="BB39" s="125"/>
      <c r="BC39" s="128">
        <v>603.19999999999993</v>
      </c>
      <c r="BD39" s="35">
        <v>1281651.8579364107</v>
      </c>
      <c r="BE39" s="79">
        <v>773.09240070724286</v>
      </c>
      <c r="BF39" s="125"/>
      <c r="BG39" s="128">
        <v>627.59999999999991</v>
      </c>
      <c r="BH39" s="35">
        <v>1294468.3765157748</v>
      </c>
      <c r="BI39" s="79">
        <v>812.40835310130012</v>
      </c>
      <c r="BJ39" s="50"/>
      <c r="BK39" s="59">
        <v>652</v>
      </c>
      <c r="BL39" s="35">
        <v>1307413.0602809326</v>
      </c>
      <c r="BM39" s="79">
        <v>852.43331530316811</v>
      </c>
      <c r="BN39" s="42"/>
      <c r="BO39" s="128">
        <v>673.6</v>
      </c>
      <c r="BP39" s="35">
        <v>1320487.1908837419</v>
      </c>
      <c r="BQ39" s="79">
        <v>889.48017177928864</v>
      </c>
      <c r="BR39" s="125"/>
      <c r="BS39" s="128">
        <v>695.2</v>
      </c>
      <c r="BT39" s="35">
        <v>1333692.0627925794</v>
      </c>
      <c r="BU39" s="79">
        <v>927.18272205340122</v>
      </c>
      <c r="BV39" s="125"/>
      <c r="BW39" s="128">
        <v>716.80000000000007</v>
      </c>
      <c r="BX39" s="35">
        <v>1347028.9834205052</v>
      </c>
      <c r="BY39" s="79">
        <v>965.5503753158182</v>
      </c>
      <c r="BZ39" s="125"/>
      <c r="CA39" s="128">
        <v>738.40000000000009</v>
      </c>
      <c r="CB39" s="35">
        <v>1360499.2732547102</v>
      </c>
      <c r="CC39" s="79">
        <v>1004.5926633712781</v>
      </c>
      <c r="CD39" s="50"/>
      <c r="CE39" s="59">
        <v>760</v>
      </c>
      <c r="CF39" s="35">
        <v>1374104.2659872575</v>
      </c>
      <c r="CG39" s="79">
        <v>1044.3192421503156</v>
      </c>
      <c r="CH39" s="42"/>
      <c r="CI39" s="128">
        <v>778</v>
      </c>
      <c r="CJ39" s="35">
        <v>1387845.3086471302</v>
      </c>
      <c r="CK39" s="79">
        <v>1079.7436501274672</v>
      </c>
      <c r="CL39" s="125"/>
      <c r="CM39" s="128">
        <v>796</v>
      </c>
      <c r="CN39" s="35">
        <v>1401723.7617336016</v>
      </c>
      <c r="CO39" s="79">
        <v>1115.7721143399467</v>
      </c>
      <c r="CP39" s="125"/>
      <c r="CQ39" s="128">
        <v>814</v>
      </c>
      <c r="CR39" s="35">
        <v>1415740.9993509375</v>
      </c>
      <c r="CS39" s="79">
        <v>1152.4131734716632</v>
      </c>
      <c r="CT39" s="125"/>
      <c r="CU39" s="128">
        <v>832</v>
      </c>
      <c r="CV39" s="35">
        <v>1429898.4093444468</v>
      </c>
      <c r="CW39" s="79">
        <v>1189.6754765745798</v>
      </c>
      <c r="CX39" s="50"/>
      <c r="CY39" s="59">
        <v>850</v>
      </c>
      <c r="CZ39" s="35">
        <v>1444197.3934378913</v>
      </c>
      <c r="DA39" s="79">
        <v>1227.5677844222075</v>
      </c>
      <c r="DB39" s="42"/>
      <c r="DC39" s="128">
        <v>854.4</v>
      </c>
      <c r="DD39" s="35">
        <v>1458639.3673722702</v>
      </c>
      <c r="DE39" s="79">
        <v>1246.2614754828678</v>
      </c>
      <c r="DF39" s="125"/>
      <c r="DG39" s="128">
        <v>858.8</v>
      </c>
      <c r="DH39" s="35">
        <v>1473225.7610459928</v>
      </c>
      <c r="DI39" s="79">
        <v>1265.2062835862985</v>
      </c>
      <c r="DJ39" s="125"/>
      <c r="DK39" s="128">
        <v>863.19999999999993</v>
      </c>
      <c r="DL39" s="35">
        <v>1487958.0186564529</v>
      </c>
      <c r="DM39" s="79">
        <v>1284.40536170425</v>
      </c>
      <c r="DN39" s="125"/>
      <c r="DO39" s="128">
        <v>867.59999999999991</v>
      </c>
      <c r="DP39" s="35">
        <v>1502837.5988430174</v>
      </c>
      <c r="DQ39" s="79">
        <v>1303.8619007562017</v>
      </c>
      <c r="DR39" s="50"/>
      <c r="DS39" s="59">
        <v>872</v>
      </c>
      <c r="DT39" s="35">
        <v>1517865.9748314475</v>
      </c>
      <c r="DU39" s="79">
        <v>1323.5791300530223</v>
      </c>
      <c r="DV39" s="26"/>
    </row>
    <row r="40" spans="1:128" x14ac:dyDescent="0.35">
      <c r="A40" s="58" t="s">
        <v>61</v>
      </c>
      <c r="B40" s="55" t="s">
        <v>47</v>
      </c>
      <c r="C40" s="333">
        <v>25.091999999999999</v>
      </c>
      <c r="D40" s="35">
        <v>1126139.5528567452</v>
      </c>
      <c r="E40" s="79">
        <v>28.257093660281448</v>
      </c>
      <c r="F40" s="42"/>
      <c r="G40" s="124">
        <v>25.091999999999999</v>
      </c>
      <c r="H40" s="35">
        <v>1137400.9483853127</v>
      </c>
      <c r="I40" s="79">
        <v>28.539664596884265</v>
      </c>
      <c r="J40" s="125"/>
      <c r="K40" s="124">
        <v>25.091999999999999</v>
      </c>
      <c r="L40" s="35">
        <v>1148774.9578691658</v>
      </c>
      <c r="M40" s="79">
        <v>28.82506124285311</v>
      </c>
      <c r="N40" s="125"/>
      <c r="O40" s="124">
        <v>25.091999999999999</v>
      </c>
      <c r="P40" s="35">
        <v>1160262.7074478574</v>
      </c>
      <c r="Q40" s="79">
        <v>29.113311855281637</v>
      </c>
      <c r="R40" s="125"/>
      <c r="S40" s="124">
        <v>25.091999999999999</v>
      </c>
      <c r="T40" s="35">
        <v>1171865.334522336</v>
      </c>
      <c r="U40" s="79">
        <v>29.404444973834455</v>
      </c>
      <c r="V40" s="50"/>
      <c r="W40" s="59">
        <v>29</v>
      </c>
      <c r="X40" s="35">
        <v>1183583.9878675593</v>
      </c>
      <c r="Y40" s="79">
        <v>34.323935648159221</v>
      </c>
      <c r="Z40" s="42"/>
      <c r="AA40" s="124">
        <v>29</v>
      </c>
      <c r="AB40" s="35">
        <v>1195419.8277462348</v>
      </c>
      <c r="AC40" s="79">
        <v>34.667175004640811</v>
      </c>
      <c r="AD40" s="125"/>
      <c r="AE40" s="124">
        <v>29</v>
      </c>
      <c r="AF40" s="35">
        <v>1207374.0260236971</v>
      </c>
      <c r="AG40" s="79">
        <v>35.013846754687222</v>
      </c>
      <c r="AH40" s="125"/>
      <c r="AI40" s="124">
        <v>29</v>
      </c>
      <c r="AJ40" s="35">
        <v>1219447.766283934</v>
      </c>
      <c r="AK40" s="79">
        <v>35.363985222234085</v>
      </c>
      <c r="AL40" s="125"/>
      <c r="AM40" s="124">
        <v>29</v>
      </c>
      <c r="AN40" s="35">
        <v>1231642.2439467735</v>
      </c>
      <c r="AO40" s="79">
        <v>35.717625074456429</v>
      </c>
      <c r="AP40" s="50"/>
      <c r="AQ40" s="59">
        <v>29</v>
      </c>
      <c r="AR40" s="35">
        <v>1243958.6663862413</v>
      </c>
      <c r="AS40" s="79">
        <v>36.074801325200994</v>
      </c>
      <c r="AT40" s="42"/>
      <c r="AU40" s="124">
        <v>29</v>
      </c>
      <c r="AV40" s="35">
        <v>1256398.2530501038</v>
      </c>
      <c r="AW40" s="79">
        <v>36.435549338453008</v>
      </c>
      <c r="AX40" s="125"/>
      <c r="AY40" s="124">
        <v>29</v>
      </c>
      <c r="AZ40" s="35">
        <v>1268962.2355806048</v>
      </c>
      <c r="BA40" s="79">
        <v>36.799904831837537</v>
      </c>
      <c r="BB40" s="125"/>
      <c r="BC40" s="124">
        <v>29</v>
      </c>
      <c r="BD40" s="35">
        <v>1281651.8579364107</v>
      </c>
      <c r="BE40" s="79">
        <v>37.167903880155912</v>
      </c>
      <c r="BF40" s="125"/>
      <c r="BG40" s="124">
        <v>29</v>
      </c>
      <c r="BH40" s="35">
        <v>1294468.3765157748</v>
      </c>
      <c r="BI40" s="79">
        <v>37.539582918957464</v>
      </c>
      <c r="BJ40" s="50"/>
      <c r="BK40" s="59">
        <v>29</v>
      </c>
      <c r="BL40" s="35">
        <v>1307413.0602809326</v>
      </c>
      <c r="BM40" s="79">
        <v>37.91497874814705</v>
      </c>
      <c r="BN40" s="42"/>
      <c r="BO40" s="124">
        <v>29</v>
      </c>
      <c r="BP40" s="35">
        <v>1320487.1908837419</v>
      </c>
      <c r="BQ40" s="79">
        <v>38.294128535628523</v>
      </c>
      <c r="BR40" s="125"/>
      <c r="BS40" s="124">
        <v>29</v>
      </c>
      <c r="BT40" s="35">
        <v>1333692.0627925794</v>
      </c>
      <c r="BU40" s="79">
        <v>38.677069820984805</v>
      </c>
      <c r="BV40" s="125"/>
      <c r="BW40" s="124">
        <v>29</v>
      </c>
      <c r="BX40" s="35">
        <v>1347028.9834205052</v>
      </c>
      <c r="BY40" s="79">
        <v>39.063840519194649</v>
      </c>
      <c r="BZ40" s="125"/>
      <c r="CA40" s="124">
        <v>29</v>
      </c>
      <c r="CB40" s="35">
        <v>1360499.2732547102</v>
      </c>
      <c r="CC40" s="79">
        <v>39.454478924386599</v>
      </c>
      <c r="CD40" s="50"/>
      <c r="CE40" s="59">
        <v>29</v>
      </c>
      <c r="CF40" s="35">
        <v>1374104.2659872575</v>
      </c>
      <c r="CG40" s="79">
        <v>39.849023713630466</v>
      </c>
      <c r="CH40" s="42"/>
      <c r="CI40" s="124">
        <v>29</v>
      </c>
      <c r="CJ40" s="35">
        <v>1387845.3086471302</v>
      </c>
      <c r="CK40" s="79">
        <v>40.247513950766773</v>
      </c>
      <c r="CL40" s="125"/>
      <c r="CM40" s="124">
        <v>29</v>
      </c>
      <c r="CN40" s="35">
        <v>1401723.7617336016</v>
      </c>
      <c r="CO40" s="79">
        <v>40.649989090274445</v>
      </c>
      <c r="CP40" s="125"/>
      <c r="CQ40" s="124">
        <v>29</v>
      </c>
      <c r="CR40" s="35">
        <v>1415740.9993509375</v>
      </c>
      <c r="CS40" s="79">
        <v>41.056488981177189</v>
      </c>
      <c r="CT40" s="125"/>
      <c r="CU40" s="124">
        <v>29</v>
      </c>
      <c r="CV40" s="35">
        <v>1429898.4093444468</v>
      </c>
      <c r="CW40" s="79">
        <v>41.467053870988956</v>
      </c>
      <c r="CX40" s="50"/>
      <c r="CY40" s="59">
        <v>29</v>
      </c>
      <c r="CZ40" s="35">
        <v>1444197.3934378913</v>
      </c>
      <c r="DA40" s="79">
        <v>41.881724409698847</v>
      </c>
      <c r="DB40" s="42"/>
      <c r="DC40" s="124">
        <v>29</v>
      </c>
      <c r="DD40" s="35">
        <v>1458639.3673722702</v>
      </c>
      <c r="DE40" s="79">
        <v>42.30054165379584</v>
      </c>
      <c r="DF40" s="125"/>
      <c r="DG40" s="124">
        <v>29</v>
      </c>
      <c r="DH40" s="35">
        <v>1473225.7610459928</v>
      </c>
      <c r="DI40" s="79">
        <v>42.723547070333794</v>
      </c>
      <c r="DJ40" s="125"/>
      <c r="DK40" s="124">
        <v>29</v>
      </c>
      <c r="DL40" s="35">
        <v>1487958.0186564529</v>
      </c>
      <c r="DM40" s="79">
        <v>43.150782541037138</v>
      </c>
      <c r="DN40" s="125"/>
      <c r="DO40" s="124">
        <v>29</v>
      </c>
      <c r="DP40" s="35">
        <v>1502837.5988430174</v>
      </c>
      <c r="DQ40" s="79">
        <v>43.582290366447502</v>
      </c>
      <c r="DR40" s="50"/>
      <c r="DS40" s="59">
        <v>29</v>
      </c>
      <c r="DT40" s="35">
        <v>1517865.9748314475</v>
      </c>
      <c r="DU40" s="79">
        <v>44.018113270111975</v>
      </c>
      <c r="DV40" s="26"/>
    </row>
    <row r="41" spans="1:128" x14ac:dyDescent="0.35">
      <c r="A41" s="58" t="s">
        <v>63</v>
      </c>
      <c r="B41" s="55" t="s">
        <v>94</v>
      </c>
      <c r="C41" s="316">
        <v>15</v>
      </c>
      <c r="D41" s="35">
        <v>1126139.5528567452</v>
      </c>
      <c r="E41" s="79">
        <v>16.892093292851179</v>
      </c>
      <c r="F41" s="42"/>
      <c r="G41" s="128">
        <v>15</v>
      </c>
      <c r="H41" s="35">
        <v>1137400.9483853127</v>
      </c>
      <c r="I41" s="79">
        <v>17.06101422577969</v>
      </c>
      <c r="J41" s="125"/>
      <c r="K41" s="128">
        <v>15</v>
      </c>
      <c r="L41" s="35">
        <v>1148774.9578691658</v>
      </c>
      <c r="M41" s="79">
        <v>17.231624368037487</v>
      </c>
      <c r="N41" s="125"/>
      <c r="O41" s="128">
        <v>15</v>
      </c>
      <c r="P41" s="35">
        <v>1160262.7074478574</v>
      </c>
      <c r="Q41" s="79">
        <v>17.403940611717861</v>
      </c>
      <c r="R41" s="125"/>
      <c r="S41" s="128">
        <v>15</v>
      </c>
      <c r="T41" s="35">
        <v>1171865.334522336</v>
      </c>
      <c r="U41" s="79">
        <v>17.577980017835038</v>
      </c>
      <c r="V41" s="50"/>
      <c r="W41" s="59">
        <v>15</v>
      </c>
      <c r="X41" s="35">
        <v>1183583.9878675593</v>
      </c>
      <c r="Y41" s="79">
        <v>17.753759818013389</v>
      </c>
      <c r="Z41" s="42"/>
      <c r="AA41" s="128">
        <v>16</v>
      </c>
      <c r="AB41" s="35">
        <v>1195419.8277462348</v>
      </c>
      <c r="AC41" s="79">
        <v>19.126717243939758</v>
      </c>
      <c r="AD41" s="125"/>
      <c r="AE41" s="128">
        <v>17</v>
      </c>
      <c r="AF41" s="35">
        <v>1207374.0260236971</v>
      </c>
      <c r="AG41" s="79">
        <v>20.525358442402851</v>
      </c>
      <c r="AH41" s="125"/>
      <c r="AI41" s="128">
        <v>18</v>
      </c>
      <c r="AJ41" s="35">
        <v>1219447.766283934</v>
      </c>
      <c r="AK41" s="79">
        <v>21.95005979311081</v>
      </c>
      <c r="AL41" s="125"/>
      <c r="AM41" s="128">
        <v>19</v>
      </c>
      <c r="AN41" s="35">
        <v>1231642.2439467735</v>
      </c>
      <c r="AO41" s="79">
        <v>23.401202634988696</v>
      </c>
      <c r="AP41" s="50"/>
      <c r="AQ41" s="59">
        <v>20</v>
      </c>
      <c r="AR41" s="35">
        <v>1243958.6663862413</v>
      </c>
      <c r="AS41" s="79">
        <v>24.879173327724825</v>
      </c>
      <c r="AT41" s="42"/>
      <c r="AU41" s="128">
        <v>21</v>
      </c>
      <c r="AV41" s="35">
        <v>1256398.2530501038</v>
      </c>
      <c r="AW41" s="79">
        <v>26.38436331405218</v>
      </c>
      <c r="AX41" s="125"/>
      <c r="AY41" s="128">
        <v>22</v>
      </c>
      <c r="AZ41" s="35">
        <v>1268962.2355806048</v>
      </c>
      <c r="BA41" s="79">
        <v>27.917169182773304</v>
      </c>
      <c r="BB41" s="125"/>
      <c r="BC41" s="128">
        <v>23</v>
      </c>
      <c r="BD41" s="35">
        <v>1281651.8579364107</v>
      </c>
      <c r="BE41" s="79">
        <v>29.477992732537444</v>
      </c>
      <c r="BF41" s="125"/>
      <c r="BG41" s="128">
        <v>24</v>
      </c>
      <c r="BH41" s="35">
        <v>1294468.3765157748</v>
      </c>
      <c r="BI41" s="79">
        <v>31.067241036378594</v>
      </c>
      <c r="BJ41" s="50"/>
      <c r="BK41" s="59">
        <v>25</v>
      </c>
      <c r="BL41" s="35">
        <v>1307413.0602809326</v>
      </c>
      <c r="BM41" s="79">
        <v>32.685326507023319</v>
      </c>
      <c r="BN41" s="42"/>
      <c r="BO41" s="128">
        <v>25</v>
      </c>
      <c r="BP41" s="35">
        <v>1320487.1908837419</v>
      </c>
      <c r="BQ41" s="79">
        <v>33.012179772093546</v>
      </c>
      <c r="BR41" s="125"/>
      <c r="BS41" s="128">
        <v>25</v>
      </c>
      <c r="BT41" s="35">
        <v>1333692.0627925794</v>
      </c>
      <c r="BU41" s="79">
        <v>33.342301569814488</v>
      </c>
      <c r="BV41" s="125"/>
      <c r="BW41" s="128">
        <v>25</v>
      </c>
      <c r="BX41" s="35">
        <v>1347028.9834205052</v>
      </c>
      <c r="BY41" s="79">
        <v>33.675724585512633</v>
      </c>
      <c r="BZ41" s="125"/>
      <c r="CA41" s="128">
        <v>25</v>
      </c>
      <c r="CB41" s="35">
        <v>1360499.2732547102</v>
      </c>
      <c r="CC41" s="79">
        <v>34.012481831367751</v>
      </c>
      <c r="CD41" s="50"/>
      <c r="CE41" s="59">
        <v>25</v>
      </c>
      <c r="CF41" s="35">
        <v>1374104.2659872575</v>
      </c>
      <c r="CG41" s="79">
        <v>34.352606649681434</v>
      </c>
      <c r="CH41" s="42"/>
      <c r="CI41" s="128">
        <v>25</v>
      </c>
      <c r="CJ41" s="35">
        <v>1387845.3086471302</v>
      </c>
      <c r="CK41" s="79">
        <v>34.696132716178255</v>
      </c>
      <c r="CL41" s="125"/>
      <c r="CM41" s="128">
        <v>25</v>
      </c>
      <c r="CN41" s="35">
        <v>1401723.7617336016</v>
      </c>
      <c r="CO41" s="79">
        <v>35.043094043340041</v>
      </c>
      <c r="CP41" s="125"/>
      <c r="CQ41" s="128">
        <v>25</v>
      </c>
      <c r="CR41" s="35">
        <v>1415740.9993509375</v>
      </c>
      <c r="CS41" s="79">
        <v>35.393524983773439</v>
      </c>
      <c r="CT41" s="125"/>
      <c r="CU41" s="128">
        <v>25</v>
      </c>
      <c r="CV41" s="35">
        <v>1429898.4093444468</v>
      </c>
      <c r="CW41" s="79">
        <v>35.747460233611172</v>
      </c>
      <c r="CX41" s="50"/>
      <c r="CY41" s="59">
        <v>25</v>
      </c>
      <c r="CZ41" s="35">
        <v>1444197.3934378913</v>
      </c>
      <c r="DA41" s="79">
        <v>36.104934835947283</v>
      </c>
      <c r="DB41" s="42"/>
      <c r="DC41" s="128">
        <v>26</v>
      </c>
      <c r="DD41" s="35">
        <v>1458639.3673722702</v>
      </c>
      <c r="DE41" s="79">
        <v>37.924623551679019</v>
      </c>
      <c r="DF41" s="125"/>
      <c r="DG41" s="128">
        <v>27</v>
      </c>
      <c r="DH41" s="35">
        <v>1473225.7610459928</v>
      </c>
      <c r="DI41" s="79">
        <v>39.77709554824181</v>
      </c>
      <c r="DJ41" s="125"/>
      <c r="DK41" s="128">
        <v>28</v>
      </c>
      <c r="DL41" s="35">
        <v>1487958.0186564529</v>
      </c>
      <c r="DM41" s="79">
        <v>41.662824522380681</v>
      </c>
      <c r="DN41" s="125"/>
      <c r="DO41" s="128">
        <v>29</v>
      </c>
      <c r="DP41" s="35">
        <v>1502837.5988430174</v>
      </c>
      <c r="DQ41" s="79">
        <v>43.582290366447502</v>
      </c>
      <c r="DR41" s="50"/>
      <c r="DS41" s="59">
        <v>30</v>
      </c>
      <c r="DT41" s="35">
        <v>1517865.9748314475</v>
      </c>
      <c r="DU41" s="79">
        <v>45.535979244943427</v>
      </c>
      <c r="DV41" s="26"/>
    </row>
    <row r="42" spans="1:128" x14ac:dyDescent="0.35">
      <c r="A42" s="9" t="s">
        <v>93</v>
      </c>
      <c r="B42" s="10" t="s">
        <v>0</v>
      </c>
      <c r="C42" s="311">
        <v>175.396791411072</v>
      </c>
      <c r="D42" s="35">
        <v>261123.34184633999</v>
      </c>
      <c r="E42" s="79">
        <v>45.800196322384544</v>
      </c>
      <c r="F42" s="42"/>
      <c r="G42" s="93">
        <v>171.88885558285057</v>
      </c>
      <c r="H42" s="35">
        <v>263734.57526480337</v>
      </c>
      <c r="I42" s="79">
        <v>45.333034319896221</v>
      </c>
      <c r="J42" s="14"/>
      <c r="K42" s="93">
        <v>168.45107847119357</v>
      </c>
      <c r="L42" s="35">
        <v>266371.92101745139</v>
      </c>
      <c r="M42" s="79">
        <v>44.870637369833275</v>
      </c>
      <c r="N42" s="14"/>
      <c r="O42" s="93">
        <v>165.0820569017697</v>
      </c>
      <c r="P42" s="35">
        <v>269035.6402276259</v>
      </c>
      <c r="Q42" s="79">
        <v>44.412956868660977</v>
      </c>
      <c r="R42" s="14"/>
      <c r="S42" s="93">
        <v>161.78041576373431</v>
      </c>
      <c r="T42" s="35">
        <v>271725.99662990216</v>
      </c>
      <c r="U42" s="79">
        <v>43.959944708600638</v>
      </c>
      <c r="V42" s="50"/>
      <c r="W42" s="93">
        <v>155.30919913318493</v>
      </c>
      <c r="X42" s="35">
        <v>274443.25659620116</v>
      </c>
      <c r="Y42" s="79">
        <v>42.623562389459181</v>
      </c>
      <c r="Z42" s="42"/>
      <c r="AA42" s="93">
        <v>149.09683116785754</v>
      </c>
      <c r="AB42" s="35">
        <v>277187.68916216318</v>
      </c>
      <c r="AC42" s="79">
        <v>41.327806092819621</v>
      </c>
      <c r="AD42" s="14"/>
      <c r="AE42" s="93">
        <v>143.13295792114323</v>
      </c>
      <c r="AF42" s="35">
        <v>279959.5660537848</v>
      </c>
      <c r="AG42" s="79">
        <v>40.071440787597901</v>
      </c>
      <c r="AH42" s="14"/>
      <c r="AI42" s="93">
        <v>137.40763960429751</v>
      </c>
      <c r="AJ42" s="35">
        <v>282759.16171432263</v>
      </c>
      <c r="AK42" s="79">
        <v>38.853268987654921</v>
      </c>
      <c r="AL42" s="14"/>
      <c r="AM42" s="93">
        <v>131.91133402012562</v>
      </c>
      <c r="AN42" s="35">
        <v>285586.75333146588</v>
      </c>
      <c r="AO42" s="79">
        <v>37.672129610430218</v>
      </c>
      <c r="AP42" s="50"/>
      <c r="AQ42" s="93">
        <v>126.6348806593206</v>
      </c>
      <c r="AR42" s="35">
        <v>288442.62086478056</v>
      </c>
      <c r="AS42" s="79">
        <v>36.526896870273141</v>
      </c>
      <c r="AT42" s="42"/>
      <c r="AU42" s="93">
        <v>121.56948543294777</v>
      </c>
      <c r="AV42" s="35">
        <v>291327.04707342834</v>
      </c>
      <c r="AW42" s="79">
        <v>35.416479205416834</v>
      </c>
      <c r="AX42" s="14"/>
      <c r="AY42" s="93">
        <v>116.70670601562986</v>
      </c>
      <c r="AZ42" s="35">
        <v>294240.31754416262</v>
      </c>
      <c r="BA42" s="79">
        <v>34.33981823757216</v>
      </c>
      <c r="BB42" s="14"/>
      <c r="BC42" s="93">
        <v>112.03843777500467</v>
      </c>
      <c r="BD42" s="35">
        <v>297182.72071960423</v>
      </c>
      <c r="BE42" s="79">
        <v>33.29588776314997</v>
      </c>
      <c r="BF42" s="14"/>
      <c r="BG42" s="93">
        <v>107.55690026400448</v>
      </c>
      <c r="BH42" s="35">
        <v>300154.54792680027</v>
      </c>
      <c r="BI42" s="79">
        <v>32.283692775150207</v>
      </c>
      <c r="BJ42" s="50"/>
      <c r="BK42" s="93">
        <v>103.25462425344431</v>
      </c>
      <c r="BL42" s="35">
        <v>303156.09340606828</v>
      </c>
      <c r="BM42" s="79">
        <v>31.302268514785645</v>
      </c>
      <c r="BN42" s="42"/>
      <c r="BO42" s="93">
        <v>99.124439283306529</v>
      </c>
      <c r="BP42" s="35">
        <v>306187.65434012894</v>
      </c>
      <c r="BQ42" s="79">
        <v>30.350679551936157</v>
      </c>
      <c r="BR42" s="14"/>
      <c r="BS42" s="93">
        <v>95.159461711974274</v>
      </c>
      <c r="BT42" s="35">
        <v>309249.53088353021</v>
      </c>
      <c r="BU42" s="79">
        <v>29.428018893557297</v>
      </c>
      <c r="BV42" s="14"/>
      <c r="BW42" s="93">
        <v>91.353083243495306</v>
      </c>
      <c r="BX42" s="35">
        <v>312342.02619236551</v>
      </c>
      <c r="BY42" s="79">
        <v>28.533407119193157</v>
      </c>
      <c r="BZ42" s="14"/>
      <c r="CA42" s="93">
        <v>87.698959913755488</v>
      </c>
      <c r="CB42" s="35">
        <v>315465.44645428914</v>
      </c>
      <c r="CC42" s="79">
        <v>27.665991542769682</v>
      </c>
      <c r="CD42" s="50"/>
      <c r="CE42" s="93">
        <v>84.191001517205265</v>
      </c>
      <c r="CF42" s="35">
        <v>318620.100918832</v>
      </c>
      <c r="CG42" s="79">
        <v>26.824945399869478</v>
      </c>
      <c r="CH42" s="42"/>
      <c r="CI42" s="93">
        <v>80.823361456517048</v>
      </c>
      <c r="CJ42" s="35">
        <v>321806.30192802032</v>
      </c>
      <c r="CK42" s="79">
        <v>26.009467059713444</v>
      </c>
      <c r="CL42" s="14"/>
      <c r="CM42" s="93">
        <v>77.590426998256362</v>
      </c>
      <c r="CN42" s="35">
        <v>325024.36494730052</v>
      </c>
      <c r="CO42" s="79">
        <v>25.218779261098152</v>
      </c>
      <c r="CP42" s="14"/>
      <c r="CQ42" s="93">
        <v>74.486809918326102</v>
      </c>
      <c r="CR42" s="35">
        <v>328274.60859677353</v>
      </c>
      <c r="CS42" s="79">
        <v>24.452128371560772</v>
      </c>
      <c r="CT42" s="14"/>
      <c r="CU42" s="93">
        <v>71.507337521593058</v>
      </c>
      <c r="CV42" s="35">
        <v>331557.35468274128</v>
      </c>
      <c r="CW42" s="79">
        <v>23.708783669065323</v>
      </c>
      <c r="CX42" s="50"/>
      <c r="CY42" s="93">
        <v>68.647044020729339</v>
      </c>
      <c r="CZ42" s="35">
        <v>334872.9282295687</v>
      </c>
      <c r="DA42" s="79">
        <v>22.988036645525739</v>
      </c>
      <c r="DB42" s="42"/>
      <c r="DC42" s="93">
        <v>65.901162259900161</v>
      </c>
      <c r="DD42" s="35">
        <v>338221.65751186438</v>
      </c>
      <c r="DE42" s="79">
        <v>22.289200331501757</v>
      </c>
      <c r="DF42" s="14"/>
      <c r="DG42" s="93">
        <v>63.265115769504156</v>
      </c>
      <c r="DH42" s="35">
        <v>341603.87408698304</v>
      </c>
      <c r="DI42" s="79">
        <v>21.611608641424102</v>
      </c>
      <c r="DJ42" s="14"/>
      <c r="DK42" s="93">
        <v>60.734511138723988</v>
      </c>
      <c r="DL42" s="35">
        <v>345019.91282785288</v>
      </c>
      <c r="DM42" s="79">
        <v>20.954615738724808</v>
      </c>
      <c r="DN42" s="14"/>
      <c r="DO42" s="93">
        <v>58.305130693175023</v>
      </c>
      <c r="DP42" s="35">
        <v>348470.11195613141</v>
      </c>
      <c r="DQ42" s="79">
        <v>20.317595420267576</v>
      </c>
      <c r="DR42" s="50"/>
      <c r="DS42" s="93">
        <v>55.972925465448021</v>
      </c>
      <c r="DT42" s="35">
        <v>351954.81307569274</v>
      </c>
      <c r="DU42" s="79">
        <v>19.699940519491442</v>
      </c>
      <c r="DV42" s="26"/>
    </row>
    <row r="43" spans="1:128" x14ac:dyDescent="0.35">
      <c r="A43" s="9" t="s">
        <v>263</v>
      </c>
      <c r="B43" s="10" t="s">
        <v>264</v>
      </c>
      <c r="C43" s="316">
        <v>0</v>
      </c>
      <c r="D43" s="35">
        <v>537591.64062614995</v>
      </c>
      <c r="E43" s="79">
        <v>0</v>
      </c>
      <c r="F43" s="42"/>
      <c r="G43" s="123">
        <v>0</v>
      </c>
      <c r="H43" s="35">
        <v>542967.55703241145</v>
      </c>
      <c r="I43" s="79">
        <v>0</v>
      </c>
      <c r="J43" s="14"/>
      <c r="K43" s="123">
        <v>0</v>
      </c>
      <c r="L43" s="35">
        <v>548397.23260273552</v>
      </c>
      <c r="M43" s="79">
        <v>0</v>
      </c>
      <c r="N43" s="14"/>
      <c r="O43" s="123">
        <v>0</v>
      </c>
      <c r="P43" s="35">
        <v>553881.20492876286</v>
      </c>
      <c r="Q43" s="79">
        <v>0</v>
      </c>
      <c r="R43" s="50"/>
      <c r="S43" s="123">
        <v>0</v>
      </c>
      <c r="T43" s="35">
        <v>559420.01697805047</v>
      </c>
      <c r="U43" s="79">
        <v>0</v>
      </c>
      <c r="V43" s="50"/>
      <c r="W43" s="123">
        <v>0</v>
      </c>
      <c r="X43" s="35">
        <v>565014.21714783099</v>
      </c>
      <c r="Y43" s="79">
        <v>0</v>
      </c>
      <c r="Z43" s="42"/>
      <c r="AA43" s="123">
        <v>0</v>
      </c>
      <c r="AB43" s="35">
        <v>570664.35931930935</v>
      </c>
      <c r="AC43" s="79">
        <v>0</v>
      </c>
      <c r="AD43" s="14"/>
      <c r="AE43" s="123">
        <v>0</v>
      </c>
      <c r="AF43" s="35">
        <v>576371.0029125025</v>
      </c>
      <c r="AG43" s="79">
        <v>0</v>
      </c>
      <c r="AH43" s="14"/>
      <c r="AI43" s="123">
        <v>0</v>
      </c>
      <c r="AJ43" s="35">
        <v>582134.71294162748</v>
      </c>
      <c r="AK43" s="79">
        <v>0</v>
      </c>
      <c r="AL43" s="50"/>
      <c r="AM43" s="123">
        <v>0</v>
      </c>
      <c r="AN43" s="35">
        <v>587956.06007104379</v>
      </c>
      <c r="AO43" s="79">
        <v>0</v>
      </c>
      <c r="AP43" s="50"/>
      <c r="AQ43" s="59">
        <v>2000</v>
      </c>
      <c r="AR43" s="35">
        <v>593835.62067175424</v>
      </c>
      <c r="AS43" s="79">
        <v>1187.6712413435084</v>
      </c>
      <c r="AT43" s="42"/>
      <c r="AU43" s="123">
        <v>2000</v>
      </c>
      <c r="AV43" s="35">
        <v>599773.97687847179</v>
      </c>
      <c r="AW43" s="79">
        <v>1199.5479537569436</v>
      </c>
      <c r="AX43" s="14"/>
      <c r="AY43" s="123">
        <v>2000</v>
      </c>
      <c r="AZ43" s="35">
        <v>605771.71664725651</v>
      </c>
      <c r="BA43" s="79">
        <v>1211.5434332945131</v>
      </c>
      <c r="BB43" s="14"/>
      <c r="BC43" s="123">
        <v>2000</v>
      </c>
      <c r="BD43" s="35">
        <v>611829.43381372909</v>
      </c>
      <c r="BE43" s="79">
        <v>1223.658867627458</v>
      </c>
      <c r="BF43" s="50"/>
      <c r="BG43" s="123">
        <v>2000</v>
      </c>
      <c r="BH43" s="35">
        <v>617947.72815186635</v>
      </c>
      <c r="BI43" s="79">
        <v>1235.8954563037325</v>
      </c>
      <c r="BJ43" s="50"/>
      <c r="BK43" s="123">
        <v>2000</v>
      </c>
      <c r="BL43" s="35">
        <v>624127.20543338498</v>
      </c>
      <c r="BM43" s="79">
        <v>1248.2544108667701</v>
      </c>
      <c r="BN43" s="42"/>
      <c r="BO43" s="123">
        <v>2000</v>
      </c>
      <c r="BP43" s="35">
        <v>630368.4774877188</v>
      </c>
      <c r="BQ43" s="79">
        <v>1260.7369549754376</v>
      </c>
      <c r="BR43" s="14"/>
      <c r="BS43" s="123">
        <v>2000</v>
      </c>
      <c r="BT43" s="35">
        <v>636672.16226259596</v>
      </c>
      <c r="BU43" s="79">
        <v>1273.344324525192</v>
      </c>
      <c r="BV43" s="14"/>
      <c r="BW43" s="123">
        <v>2000</v>
      </c>
      <c r="BX43" s="35">
        <v>643038.88388522191</v>
      </c>
      <c r="BY43" s="79">
        <v>1286.0777677704439</v>
      </c>
      <c r="BZ43" s="50"/>
      <c r="CA43" s="123">
        <v>2000</v>
      </c>
      <c r="CB43" s="35">
        <v>649469.27272407408</v>
      </c>
      <c r="CC43" s="79">
        <v>1298.9385454481483</v>
      </c>
      <c r="CD43" s="50"/>
      <c r="CE43" s="123">
        <v>2000</v>
      </c>
      <c r="CF43" s="35">
        <v>655963.96545131481</v>
      </c>
      <c r="CG43" s="79">
        <v>1311.9279309026297</v>
      </c>
      <c r="CH43" s="42"/>
      <c r="CI43" s="123">
        <v>2000</v>
      </c>
      <c r="CJ43" s="35">
        <v>662523.60510582791</v>
      </c>
      <c r="CK43" s="79">
        <v>1325.047210211656</v>
      </c>
      <c r="CL43" s="14"/>
      <c r="CM43" s="123">
        <v>2000</v>
      </c>
      <c r="CN43" s="35">
        <v>669148.84115688619</v>
      </c>
      <c r="CO43" s="79">
        <v>1338.2976823137724</v>
      </c>
      <c r="CP43" s="14"/>
      <c r="CQ43" s="123">
        <v>2000</v>
      </c>
      <c r="CR43" s="35">
        <v>675840.32956845511</v>
      </c>
      <c r="CS43" s="79">
        <v>1351.6806591369102</v>
      </c>
      <c r="CT43" s="50"/>
      <c r="CU43" s="123">
        <v>2000</v>
      </c>
      <c r="CV43" s="35">
        <v>682598.73286413972</v>
      </c>
      <c r="CW43" s="79">
        <v>1365.1974657282794</v>
      </c>
      <c r="CX43" s="50"/>
      <c r="CY43" s="123">
        <v>2000</v>
      </c>
      <c r="CZ43" s="35">
        <v>689424.72019278107</v>
      </c>
      <c r="DA43" s="79">
        <v>1378.8494403855623</v>
      </c>
      <c r="DB43" s="42"/>
      <c r="DC43" s="123">
        <v>2000</v>
      </c>
      <c r="DD43" s="35">
        <v>696318.96739470889</v>
      </c>
      <c r="DE43" s="79">
        <v>1392.6379347894178</v>
      </c>
      <c r="DF43" s="14"/>
      <c r="DG43" s="123">
        <v>2000</v>
      </c>
      <c r="DH43" s="35">
        <v>703282.15706865594</v>
      </c>
      <c r="DI43" s="79">
        <v>1406.5643141373118</v>
      </c>
      <c r="DJ43" s="14"/>
      <c r="DK43" s="123">
        <v>2000</v>
      </c>
      <c r="DL43" s="35">
        <v>710314.97863934247</v>
      </c>
      <c r="DM43" s="79">
        <v>1420.6299572786847</v>
      </c>
      <c r="DN43" s="50"/>
      <c r="DO43" s="123">
        <v>2000</v>
      </c>
      <c r="DP43" s="35">
        <v>717418.12842573586</v>
      </c>
      <c r="DQ43" s="79">
        <v>1434.8362568514717</v>
      </c>
      <c r="DR43" s="50"/>
      <c r="DS43" s="123">
        <v>2000</v>
      </c>
      <c r="DT43" s="35">
        <v>724592.30970999319</v>
      </c>
      <c r="DU43" s="79">
        <v>1449.1846194199866</v>
      </c>
      <c r="DV43" s="26"/>
    </row>
    <row r="44" spans="1:128" x14ac:dyDescent="0.35">
      <c r="A44" s="6">
        <v>3</v>
      </c>
      <c r="B44" s="3" t="s">
        <v>80</v>
      </c>
      <c r="C44" s="317">
        <v>2921.2239413091365</v>
      </c>
      <c r="D44" s="15">
        <v>553643.98289730935</v>
      </c>
      <c r="E44" s="80">
        <v>1617.3180578013662</v>
      </c>
      <c r="F44" s="44"/>
      <c r="G44" s="43">
        <v>2910.7500678989327</v>
      </c>
      <c r="H44" s="15">
        <v>557934.27804681961</v>
      </c>
      <c r="I44" s="80">
        <v>1624.0072377079223</v>
      </c>
      <c r="J44" s="16"/>
      <c r="K44" s="43">
        <v>2881.0510677478246</v>
      </c>
      <c r="L44" s="15">
        <v>563634.41690368403</v>
      </c>
      <c r="M44" s="80">
        <v>1623.8595386397815</v>
      </c>
      <c r="N44" s="16"/>
      <c r="O44" s="43">
        <v>2851.3837419060324</v>
      </c>
      <c r="P44" s="15">
        <v>569393.164356414</v>
      </c>
      <c r="Q44" s="80">
        <v>1623.5584115983083</v>
      </c>
      <c r="R44" s="16"/>
      <c r="S44" s="43">
        <v>2816.1557975607589</v>
      </c>
      <c r="T44" s="15">
        <v>575080.83926780068</v>
      </c>
      <c r="U44" s="80">
        <v>1619.5172395701238</v>
      </c>
      <c r="V44" s="51"/>
      <c r="W44" s="43">
        <v>3476.4054345814211</v>
      </c>
      <c r="X44" s="15">
        <v>594061.72777141968</v>
      </c>
      <c r="Y44" s="80">
        <v>2065.1994189013922</v>
      </c>
      <c r="Z44" s="44"/>
      <c r="AA44" s="43">
        <v>3468.7237128546731</v>
      </c>
      <c r="AB44" s="15">
        <v>600763.87925648235</v>
      </c>
      <c r="AC44" s="80">
        <v>2083.8839138035219</v>
      </c>
      <c r="AD44" s="16"/>
      <c r="AE44" s="43">
        <v>3461.0671480889177</v>
      </c>
      <c r="AF44" s="15">
        <v>607540.98302078457</v>
      </c>
      <c r="AG44" s="80">
        <v>2102.7401374508845</v>
      </c>
      <c r="AH44" s="16"/>
      <c r="AI44" s="43">
        <v>3453.4396646451551</v>
      </c>
      <c r="AJ44" s="15">
        <v>614393.57844303478</v>
      </c>
      <c r="AK44" s="80">
        <v>2121.771153498451</v>
      </c>
      <c r="AL44" s="16"/>
      <c r="AM44" s="43">
        <v>3445.8438421939063</v>
      </c>
      <c r="AN44" s="15">
        <v>621322.29041279422</v>
      </c>
      <c r="AO44" s="80">
        <v>2140.9795884367409</v>
      </c>
      <c r="AP44" s="51"/>
      <c r="AQ44" s="43">
        <v>3448.6979045557782</v>
      </c>
      <c r="AR44" s="15">
        <v>628177.03722185665</v>
      </c>
      <c r="AS44" s="80">
        <v>2166.3928319570741</v>
      </c>
      <c r="AT44" s="44"/>
      <c r="AU44" s="43">
        <v>3442.0577259913221</v>
      </c>
      <c r="AV44" s="15">
        <v>634798.3012063303</v>
      </c>
      <c r="AW44" s="80">
        <v>2185.0123971134158</v>
      </c>
      <c r="AX44" s="16"/>
      <c r="AY44" s="43">
        <v>3435.4554569822321</v>
      </c>
      <c r="AZ44" s="15">
        <v>641486.23056702025</v>
      </c>
      <c r="BA44" s="80">
        <v>2203.7973713804322</v>
      </c>
      <c r="BB44" s="16"/>
      <c r="BC44" s="43">
        <v>3428.8942841810376</v>
      </c>
      <c r="BD44" s="15">
        <v>648241.19593523815</v>
      </c>
      <c r="BE44" s="80">
        <v>2222.7505315130184</v>
      </c>
      <c r="BF44" s="16"/>
      <c r="BG44" s="43">
        <v>3422.3753827339706</v>
      </c>
      <c r="BH44" s="15">
        <v>655063.71020917036</v>
      </c>
      <c r="BI44" s="80">
        <v>2241.8739159422439</v>
      </c>
      <c r="BJ44" s="51"/>
      <c r="BK44" s="43">
        <v>3422.5599912109797</v>
      </c>
      <c r="BL44" s="15">
        <v>661843.39710840443</v>
      </c>
      <c r="BM44" s="80">
        <v>2265.1987313903855</v>
      </c>
      <c r="BN44" s="44"/>
      <c r="BO44" s="43">
        <v>3414.3364601159665</v>
      </c>
      <c r="BP44" s="15">
        <v>668812.62454464519</v>
      </c>
      <c r="BQ44" s="80">
        <v>2283.5513289686328</v>
      </c>
      <c r="BR44" s="16"/>
      <c r="BS44" s="43">
        <v>3406.1514930560775</v>
      </c>
      <c r="BT44" s="15">
        <v>675852.13082682318</v>
      </c>
      <c r="BU44" s="80">
        <v>2302.0547445009151</v>
      </c>
      <c r="BV44" s="16"/>
      <c r="BW44" s="43">
        <v>3398.0077017451708</v>
      </c>
      <c r="BX44" s="15">
        <v>682962.34829182585</v>
      </c>
      <c r="BY44" s="80">
        <v>2320.7113194975918</v>
      </c>
      <c r="BZ44" s="16"/>
      <c r="CA44" s="43">
        <v>3389.9090272625372</v>
      </c>
      <c r="CB44" s="15">
        <v>690143.59622231591</v>
      </c>
      <c r="CC44" s="80">
        <v>2339.5240069414599</v>
      </c>
      <c r="CD44" s="51"/>
      <c r="CE44" s="43">
        <v>3397.5958848520368</v>
      </c>
      <c r="CF44" s="15">
        <v>697127.15277056617</v>
      </c>
      <c r="CG44" s="80">
        <v>2368.5563454718927</v>
      </c>
      <c r="CH44" s="44"/>
      <c r="CI44" s="43">
        <v>3364.9288365954308</v>
      </c>
      <c r="CJ44" s="15">
        <v>704904.66175346193</v>
      </c>
      <c r="CK44" s="80">
        <v>2371.9540233847724</v>
      </c>
      <c r="CL44" s="16"/>
      <c r="CM44" s="43">
        <v>3332.3153068187958</v>
      </c>
      <c r="CN44" s="15">
        <v>712777.66711126745</v>
      </c>
      <c r="CO44" s="80">
        <v>2375.1999304734686</v>
      </c>
      <c r="CP44" s="16"/>
      <c r="CQ44" s="43">
        <v>3299.7571509483023</v>
      </c>
      <c r="CR44" s="15">
        <v>720747.47771866387</v>
      </c>
      <c r="CS44" s="80">
        <v>2378.291643630113</v>
      </c>
      <c r="CT44" s="16"/>
      <c r="CU44" s="43">
        <v>3267.2536270898318</v>
      </c>
      <c r="CV44" s="15">
        <v>728815.65079364995</v>
      </c>
      <c r="CW44" s="80">
        <v>2381.2255785353891</v>
      </c>
      <c r="CX44" s="51"/>
      <c r="CY44" s="43">
        <v>3234.8069517471567</v>
      </c>
      <c r="CZ44" s="15">
        <v>736983.51774548111</v>
      </c>
      <c r="DA44" s="80">
        <v>2383.9994065261562</v>
      </c>
      <c r="DB44" s="44"/>
      <c r="DC44" s="43">
        <v>3219.6639021628284</v>
      </c>
      <c r="DD44" s="15">
        <v>744806.61928964406</v>
      </c>
      <c r="DE44" s="80">
        <v>2398.0269862187997</v>
      </c>
      <c r="DF44" s="16"/>
      <c r="DG44" s="43">
        <v>3204.5829390227409</v>
      </c>
      <c r="DH44" s="15">
        <v>752709.01315818238</v>
      </c>
      <c r="DI44" s="80">
        <v>2412.118461615355</v>
      </c>
      <c r="DJ44" s="16"/>
      <c r="DK44" s="43">
        <v>3189.5656857091608</v>
      </c>
      <c r="DL44" s="15">
        <v>760691.22817439982</v>
      </c>
      <c r="DM44" s="80">
        <v>2426.2746388050232</v>
      </c>
      <c r="DN44" s="16"/>
      <c r="DO44" s="43">
        <v>3174.6334197644655</v>
      </c>
      <c r="DP44" s="15">
        <v>768751.89496662945</v>
      </c>
      <c r="DQ44" s="80">
        <v>2440.5054572683239</v>
      </c>
      <c r="DR44" s="51"/>
      <c r="DS44" s="43">
        <v>3159.7830861508555</v>
      </c>
      <c r="DT44" s="15">
        <v>776891.89181139169</v>
      </c>
      <c r="DU44" s="80">
        <v>2454.8098595133756</v>
      </c>
      <c r="DV44" s="27"/>
      <c r="DW44" s="141">
        <v>101739.37663748342</v>
      </c>
      <c r="DX44" s="143" t="s">
        <v>245</v>
      </c>
    </row>
    <row r="45" spans="1:128" x14ac:dyDescent="0.35">
      <c r="A45" s="6"/>
      <c r="B45" s="138" t="s">
        <v>277</v>
      </c>
      <c r="C45" s="319">
        <v>0</v>
      </c>
      <c r="D45" s="137"/>
      <c r="E45" s="80"/>
      <c r="F45" s="44"/>
      <c r="G45" s="139">
        <v>10.473873410203851</v>
      </c>
      <c r="H45" s="137"/>
      <c r="I45" s="80"/>
      <c r="J45" s="16"/>
      <c r="K45" s="139">
        <v>29.699000151108066</v>
      </c>
      <c r="L45" s="137"/>
      <c r="M45" s="80"/>
      <c r="N45" s="16"/>
      <c r="O45" s="139">
        <v>29.667325841792263</v>
      </c>
      <c r="P45" s="137"/>
      <c r="Q45" s="80"/>
      <c r="R45" s="16"/>
      <c r="S45" s="139">
        <v>35.227944345273499</v>
      </c>
      <c r="T45" s="137"/>
      <c r="U45" s="80"/>
      <c r="V45" s="51"/>
      <c r="W45" s="139">
        <v>-660.24963702066225</v>
      </c>
      <c r="X45" s="137"/>
      <c r="Y45" s="80"/>
      <c r="Z45" s="44"/>
      <c r="AA45" s="139">
        <v>7.6817217267480373</v>
      </c>
      <c r="AB45" s="137"/>
      <c r="AC45" s="80"/>
      <c r="AD45" s="16"/>
      <c r="AE45" s="139">
        <v>7.65656476575532</v>
      </c>
      <c r="AF45" s="137"/>
      <c r="AG45" s="80"/>
      <c r="AH45" s="16"/>
      <c r="AI45" s="139">
        <v>7.6274834437626851</v>
      </c>
      <c r="AJ45" s="137"/>
      <c r="AK45" s="80"/>
      <c r="AL45" s="16"/>
      <c r="AM45" s="139">
        <v>7.5958224512487504</v>
      </c>
      <c r="AN45" s="137"/>
      <c r="AO45" s="80"/>
      <c r="AP45" s="51"/>
      <c r="AQ45" s="139">
        <v>-2.854062361871911</v>
      </c>
      <c r="AR45" s="137"/>
      <c r="AS45" s="80"/>
      <c r="AT45" s="44"/>
      <c r="AU45" s="139">
        <v>6.6401785644561642</v>
      </c>
      <c r="AV45" s="137"/>
      <c r="AW45" s="80"/>
      <c r="AX45" s="16"/>
      <c r="AY45" s="139">
        <v>6.6022690090899232</v>
      </c>
      <c r="AZ45" s="137"/>
      <c r="BA45" s="80"/>
      <c r="BB45" s="16"/>
      <c r="BC45" s="139">
        <v>6.5611728011945161</v>
      </c>
      <c r="BD45" s="137"/>
      <c r="BE45" s="80"/>
      <c r="BF45" s="16"/>
      <c r="BG45" s="139">
        <v>6.5189014470670372</v>
      </c>
      <c r="BH45" s="137"/>
      <c r="BI45" s="80"/>
      <c r="BJ45" s="51"/>
      <c r="BK45" s="139">
        <v>-0.18460847700907834</v>
      </c>
      <c r="BL45" s="137"/>
      <c r="BM45" s="80"/>
      <c r="BN45" s="44"/>
      <c r="BO45" s="139">
        <v>8.2235310950131861</v>
      </c>
      <c r="BP45" s="137"/>
      <c r="BQ45" s="80"/>
      <c r="BR45" s="16"/>
      <c r="BS45" s="139">
        <v>8.1849670598890043</v>
      </c>
      <c r="BT45" s="137"/>
      <c r="BU45" s="80"/>
      <c r="BV45" s="16"/>
      <c r="BW45" s="139">
        <v>8.1437913109066358</v>
      </c>
      <c r="BX45" s="137"/>
      <c r="BY45" s="80"/>
      <c r="BZ45" s="16"/>
      <c r="CA45" s="139">
        <v>8.098674482633669</v>
      </c>
      <c r="CB45" s="137"/>
      <c r="CC45" s="80"/>
      <c r="CD45" s="51"/>
      <c r="CE45" s="139">
        <v>-7.6868575894995956</v>
      </c>
      <c r="CF45" s="137"/>
      <c r="CG45" s="80"/>
      <c r="CH45" s="44"/>
      <c r="CI45" s="139">
        <v>32.667048256605995</v>
      </c>
      <c r="CJ45" s="137"/>
      <c r="CK45" s="80"/>
      <c r="CL45" s="16"/>
      <c r="CM45" s="139">
        <v>32.613529776635005</v>
      </c>
      <c r="CN45" s="137"/>
      <c r="CO45" s="80"/>
      <c r="CP45" s="16"/>
      <c r="CQ45" s="139">
        <v>32.558155870493465</v>
      </c>
      <c r="CR45" s="137"/>
      <c r="CS45" s="80"/>
      <c r="CT45" s="16"/>
      <c r="CU45" s="139">
        <v>32.503523858470544</v>
      </c>
      <c r="CV45" s="137"/>
      <c r="CW45" s="80"/>
      <c r="CX45" s="51"/>
      <c r="CY45" s="139">
        <v>32.446675342675007</v>
      </c>
      <c r="CZ45" s="137"/>
      <c r="DA45" s="80"/>
      <c r="DB45" s="44"/>
      <c r="DC45" s="139">
        <v>15.14304958432831</v>
      </c>
      <c r="DD45" s="137"/>
      <c r="DE45" s="80"/>
      <c r="DF45" s="16"/>
      <c r="DG45" s="139">
        <v>15.080963140087533</v>
      </c>
      <c r="DH45" s="137"/>
      <c r="DI45" s="80"/>
      <c r="DJ45" s="16"/>
      <c r="DK45" s="139">
        <v>15.017253313580113</v>
      </c>
      <c r="DL45" s="137"/>
      <c r="DM45" s="80"/>
      <c r="DN45" s="16"/>
      <c r="DO45" s="139">
        <v>14.932265944695246</v>
      </c>
      <c r="DP45" s="137"/>
      <c r="DQ45" s="80"/>
      <c r="DR45" s="51"/>
      <c r="DS45" s="139">
        <v>14.850333613610019</v>
      </c>
      <c r="DT45" s="137"/>
      <c r="DU45" s="80"/>
      <c r="DV45" s="27"/>
      <c r="DW45" s="141">
        <v>2682.6647964674175</v>
      </c>
      <c r="DX45" s="143" t="s">
        <v>245</v>
      </c>
    </row>
    <row r="46" spans="1:128" x14ac:dyDescent="0.35">
      <c r="A46" s="6"/>
      <c r="B46" s="138" t="s">
        <v>279</v>
      </c>
      <c r="C46" s="321">
        <v>12.631321648457101</v>
      </c>
      <c r="D46" s="137"/>
      <c r="E46" s="80"/>
      <c r="F46" s="44"/>
      <c r="G46" s="140">
        <v>12.564449239897966</v>
      </c>
      <c r="H46" s="137"/>
      <c r="I46" s="80"/>
      <c r="J46" s="16"/>
      <c r="K46" s="140">
        <v>12.425285995057623</v>
      </c>
      <c r="L46" s="137"/>
      <c r="M46" s="80"/>
      <c r="N46" s="16"/>
      <c r="O46" s="140">
        <v>12.28663012435619</v>
      </c>
      <c r="P46" s="137"/>
      <c r="Q46" s="80"/>
      <c r="R46" s="16"/>
      <c r="S46" s="140">
        <v>12.177378314074673</v>
      </c>
      <c r="T46" s="137"/>
      <c r="U46" s="80"/>
      <c r="V46" s="51"/>
      <c r="W46" s="140">
        <v>14.954434287413866</v>
      </c>
      <c r="X46" s="137"/>
      <c r="Y46" s="80"/>
      <c r="Z46" s="44"/>
      <c r="AA46" s="140">
        <v>14.960655198224687</v>
      </c>
      <c r="AB46" s="137"/>
      <c r="AC46" s="80"/>
      <c r="AD46" s="16"/>
      <c r="AE46" s="140">
        <v>14.882740832720946</v>
      </c>
      <c r="AF46" s="137"/>
      <c r="AG46" s="80"/>
      <c r="AH46" s="16"/>
      <c r="AI46" s="140">
        <v>15.176564435123495</v>
      </c>
      <c r="AJ46" s="137"/>
      <c r="AK46" s="80"/>
      <c r="AL46" s="16"/>
      <c r="AM46" s="140">
        <v>15.484352532439573</v>
      </c>
      <c r="AN46" s="137"/>
      <c r="AO46" s="80"/>
      <c r="AP46" s="51"/>
      <c r="AQ46" s="140">
        <v>16.215464052104991</v>
      </c>
      <c r="AR46" s="137"/>
      <c r="AS46" s="80"/>
      <c r="AT46" s="44"/>
      <c r="AU46" s="140">
        <v>16.190037072356471</v>
      </c>
      <c r="AV46" s="137"/>
      <c r="AW46" s="80"/>
      <c r="AX46" s="16"/>
      <c r="AY46" s="140">
        <v>16.165353465528199</v>
      </c>
      <c r="AZ46" s="137"/>
      <c r="BA46" s="80"/>
      <c r="BB46" s="16"/>
      <c r="BC46" s="140">
        <v>16.141331902175363</v>
      </c>
      <c r="BD46" s="137"/>
      <c r="BE46" s="80"/>
      <c r="BF46" s="16"/>
      <c r="BG46" s="140">
        <v>16.117981344375316</v>
      </c>
      <c r="BH46" s="137"/>
      <c r="BI46" s="80"/>
      <c r="BJ46" s="51"/>
      <c r="BK46" s="140">
        <v>16.122007535660728</v>
      </c>
      <c r="BL46" s="137"/>
      <c r="BM46" s="80"/>
      <c r="BN46" s="44"/>
      <c r="BO46" s="140">
        <v>16.153615807611853</v>
      </c>
      <c r="BP46" s="137"/>
      <c r="BQ46" s="80"/>
      <c r="BR46" s="16"/>
      <c r="BS46" s="140">
        <v>16.186716169994142</v>
      </c>
      <c r="BT46" s="137"/>
      <c r="BU46" s="80"/>
      <c r="BV46" s="16"/>
      <c r="BW46" s="140">
        <v>16.221314682281097</v>
      </c>
      <c r="BX46" s="137"/>
      <c r="BY46" s="80"/>
      <c r="BZ46" s="16"/>
      <c r="CA46" s="140">
        <v>16.257328227200087</v>
      </c>
      <c r="CB46" s="137"/>
      <c r="CC46" s="80"/>
      <c r="CD46" s="51"/>
      <c r="CE46" s="140">
        <v>16.268110193926891</v>
      </c>
      <c r="CF46" s="137"/>
      <c r="CG46" s="80"/>
      <c r="CH46" s="44"/>
      <c r="CI46" s="140">
        <v>16.182280285509147</v>
      </c>
      <c r="CJ46" s="137"/>
      <c r="CK46" s="80"/>
      <c r="CL46" s="16"/>
      <c r="CM46" s="140">
        <v>16.09659004410457</v>
      </c>
      <c r="CN46" s="137"/>
      <c r="CO46" s="80"/>
      <c r="CP46" s="16"/>
      <c r="CQ46" s="140">
        <v>16.01100234839851</v>
      </c>
      <c r="CR46" s="137"/>
      <c r="CS46" s="80"/>
      <c r="CT46" s="16"/>
      <c r="CU46" s="140">
        <v>15.925676063636969</v>
      </c>
      <c r="CV46" s="137"/>
      <c r="CW46" s="80"/>
      <c r="CX46" s="51"/>
      <c r="CY46" s="140">
        <v>15.840558226196229</v>
      </c>
      <c r="CZ46" s="137"/>
      <c r="DA46" s="80"/>
      <c r="DB46" s="44"/>
      <c r="DC46" s="140">
        <v>15.827548461473018</v>
      </c>
      <c r="DD46" s="137"/>
      <c r="DE46" s="80"/>
      <c r="DF46" s="16"/>
      <c r="DG46" s="140">
        <v>15.815224857607632</v>
      </c>
      <c r="DH46" s="137"/>
      <c r="DI46" s="80"/>
      <c r="DJ46" s="16"/>
      <c r="DK46" s="140">
        <v>15.803546129174039</v>
      </c>
      <c r="DL46" s="137"/>
      <c r="DM46" s="80"/>
      <c r="DN46" s="16"/>
      <c r="DO46" s="140">
        <v>15.790395950273972</v>
      </c>
      <c r="DP46" s="137"/>
      <c r="DQ46" s="80"/>
      <c r="DR46" s="51"/>
      <c r="DS46" s="140">
        <v>15.77578412505653</v>
      </c>
      <c r="DT46" s="137"/>
      <c r="DU46" s="80"/>
      <c r="DV46" s="27"/>
      <c r="DW46" s="142">
        <v>15.257320315143023</v>
      </c>
      <c r="DX46" s="143" t="s">
        <v>261</v>
      </c>
    </row>
    <row r="47" spans="1:128" ht="26.5" x14ac:dyDescent="0.35">
      <c r="A47" s="6"/>
      <c r="B47" s="138" t="s">
        <v>278</v>
      </c>
      <c r="C47" s="319">
        <v>0</v>
      </c>
      <c r="D47" s="137"/>
      <c r="E47" s="80"/>
      <c r="F47" s="44"/>
      <c r="G47" s="139">
        <v>6.687240855913501E-2</v>
      </c>
      <c r="H47" s="137"/>
      <c r="I47" s="80"/>
      <c r="J47" s="16"/>
      <c r="K47" s="139">
        <v>0.13916324484034348</v>
      </c>
      <c r="L47" s="137"/>
      <c r="M47" s="80"/>
      <c r="N47" s="16"/>
      <c r="O47" s="139">
        <v>0.1386558707014327</v>
      </c>
      <c r="P47" s="137"/>
      <c r="Q47" s="80"/>
      <c r="R47" s="16"/>
      <c r="S47" s="139">
        <v>0.10925181028151698</v>
      </c>
      <c r="T47" s="137"/>
      <c r="U47" s="80"/>
      <c r="V47" s="51"/>
      <c r="W47" s="139">
        <v>-2.7770559733391931</v>
      </c>
      <c r="X47" s="137"/>
      <c r="Y47" s="80"/>
      <c r="Z47" s="44"/>
      <c r="AA47" s="139">
        <v>-6.2209108108213229E-3</v>
      </c>
      <c r="AB47" s="137"/>
      <c r="AC47" s="80"/>
      <c r="AD47" s="16"/>
      <c r="AE47" s="139">
        <v>7.7914365503740868E-2</v>
      </c>
      <c r="AF47" s="137"/>
      <c r="AG47" s="80"/>
      <c r="AH47" s="16"/>
      <c r="AI47" s="139">
        <v>-0.2938236024025489</v>
      </c>
      <c r="AJ47" s="137"/>
      <c r="AK47" s="80"/>
      <c r="AL47" s="16"/>
      <c r="AM47" s="139">
        <v>-0.30778809731607737</v>
      </c>
      <c r="AN47" s="137"/>
      <c r="AO47" s="80"/>
      <c r="AP47" s="51"/>
      <c r="AQ47" s="139">
        <v>-0.73111151966541854</v>
      </c>
      <c r="AR47" s="137"/>
      <c r="AS47" s="80"/>
      <c r="AT47" s="44"/>
      <c r="AU47" s="139">
        <v>2.542697974852004E-2</v>
      </c>
      <c r="AV47" s="137"/>
      <c r="AW47" s="80"/>
      <c r="AX47" s="16"/>
      <c r="AY47" s="139">
        <v>2.4683606828272531E-2</v>
      </c>
      <c r="AZ47" s="137"/>
      <c r="BA47" s="80"/>
      <c r="BB47" s="16"/>
      <c r="BC47" s="139">
        <v>2.4021563352835784E-2</v>
      </c>
      <c r="BD47" s="137"/>
      <c r="BE47" s="80"/>
      <c r="BF47" s="16"/>
      <c r="BG47" s="139">
        <v>2.3350557800046801E-2</v>
      </c>
      <c r="BH47" s="137"/>
      <c r="BI47" s="80"/>
      <c r="BJ47" s="51"/>
      <c r="BK47" s="139">
        <v>-4.0261912854120396E-3</v>
      </c>
      <c r="BL47" s="137"/>
      <c r="BM47" s="80"/>
      <c r="BN47" s="44"/>
      <c r="BO47" s="139">
        <v>-3.1608271951125033E-2</v>
      </c>
      <c r="BP47" s="137"/>
      <c r="BQ47" s="80"/>
      <c r="BR47" s="16"/>
      <c r="BS47" s="139">
        <v>-3.310036238228875E-2</v>
      </c>
      <c r="BT47" s="137"/>
      <c r="BU47" s="80"/>
      <c r="BV47" s="16"/>
      <c r="BW47" s="139">
        <v>-3.4598512286954985E-2</v>
      </c>
      <c r="BX47" s="137"/>
      <c r="BY47" s="80"/>
      <c r="BZ47" s="16"/>
      <c r="CA47" s="139">
        <v>-3.6013544918990448E-2</v>
      </c>
      <c r="CB47" s="137"/>
      <c r="CC47" s="80"/>
      <c r="CD47" s="51"/>
      <c r="CE47" s="139">
        <v>-1.0781966726803205E-2</v>
      </c>
      <c r="CF47" s="137"/>
      <c r="CG47" s="80"/>
      <c r="CH47" s="44"/>
      <c r="CI47" s="139">
        <v>8.5829908417743184E-2</v>
      </c>
      <c r="CJ47" s="137"/>
      <c r="CK47" s="80"/>
      <c r="CL47" s="16"/>
      <c r="CM47" s="139">
        <v>8.5690241404577705E-2</v>
      </c>
      <c r="CN47" s="137"/>
      <c r="CO47" s="80"/>
      <c r="CP47" s="16"/>
      <c r="CQ47" s="139">
        <v>8.5587695706060174E-2</v>
      </c>
      <c r="CR47" s="137"/>
      <c r="CS47" s="80"/>
      <c r="CT47" s="16"/>
      <c r="CU47" s="139">
        <v>8.5326284761540805E-2</v>
      </c>
      <c r="CV47" s="137"/>
      <c r="CW47" s="80"/>
      <c r="CX47" s="51"/>
      <c r="CY47" s="139">
        <v>8.5117837440739308E-2</v>
      </c>
      <c r="CZ47" s="137"/>
      <c r="DA47" s="80"/>
      <c r="DB47" s="44"/>
      <c r="DC47" s="139">
        <v>1.3009764723211248E-2</v>
      </c>
      <c r="DD47" s="137"/>
      <c r="DE47" s="80"/>
      <c r="DF47" s="16"/>
      <c r="DG47" s="139">
        <v>1.2323603865386445E-2</v>
      </c>
      <c r="DH47" s="137"/>
      <c r="DI47" s="80"/>
      <c r="DJ47" s="16"/>
      <c r="DK47" s="139">
        <v>1.1678728433592411E-2</v>
      </c>
      <c r="DL47" s="137"/>
      <c r="DM47" s="80"/>
      <c r="DN47" s="16"/>
      <c r="DO47" s="139">
        <v>1.3150178900067644E-2</v>
      </c>
      <c r="DP47" s="137"/>
      <c r="DQ47" s="80"/>
      <c r="DR47" s="51"/>
      <c r="DS47" s="139">
        <v>1.4611825217441421E-2</v>
      </c>
      <c r="DT47" s="137"/>
      <c r="DU47" s="80"/>
      <c r="DV47" s="27"/>
    </row>
    <row r="48" spans="1:128" x14ac:dyDescent="0.35">
      <c r="A48" s="9" t="s">
        <v>64</v>
      </c>
      <c r="B48" s="10" t="s">
        <v>81</v>
      </c>
      <c r="C48" s="314">
        <v>1554.0298642922198</v>
      </c>
      <c r="D48" s="35">
        <v>520917.85746360954</v>
      </c>
      <c r="E48" s="79">
        <v>809.52190734156704</v>
      </c>
      <c r="F48" s="42"/>
      <c r="G48" s="41">
        <v>1543.3051999853508</v>
      </c>
      <c r="H48" s="35">
        <v>526127.03603824566</v>
      </c>
      <c r="I48" s="79">
        <v>811.97459057070455</v>
      </c>
      <c r="J48" s="14"/>
      <c r="K48" s="41">
        <v>1532.5805356784813</v>
      </c>
      <c r="L48" s="35">
        <v>531388.30639862816</v>
      </c>
      <c r="M48" s="79">
        <v>814.39537527369043</v>
      </c>
      <c r="N48" s="14"/>
      <c r="O48" s="41">
        <v>1521.8558713716122</v>
      </c>
      <c r="P48" s="35">
        <v>536702.18946261448</v>
      </c>
      <c r="Q48" s="79">
        <v>816.78337821167929</v>
      </c>
      <c r="R48" s="14"/>
      <c r="S48" s="41">
        <v>1511.1312070647434</v>
      </c>
      <c r="T48" s="35">
        <v>542069.21135724068</v>
      </c>
      <c r="U48" s="79">
        <v>819.13770167090058</v>
      </c>
      <c r="V48" s="50"/>
      <c r="W48" s="41">
        <v>1500.4065427578744</v>
      </c>
      <c r="X48" s="35">
        <v>547489.90347081306</v>
      </c>
      <c r="Y48" s="79">
        <v>821.45743326148499</v>
      </c>
      <c r="Z48" s="42"/>
      <c r="AA48" s="41">
        <v>1482.3417941173282</v>
      </c>
      <c r="AB48" s="35">
        <v>552964.80250552122</v>
      </c>
      <c r="AC48" s="79">
        <v>819.68283742976837</v>
      </c>
      <c r="AD48" s="14"/>
      <c r="AE48" s="41">
        <v>1464.277045476782</v>
      </c>
      <c r="AF48" s="35">
        <v>558494.4505305764</v>
      </c>
      <c r="AG48" s="79">
        <v>817.79060393809118</v>
      </c>
      <c r="AH48" s="14"/>
      <c r="AI48" s="41">
        <v>1446.2122968362355</v>
      </c>
      <c r="AJ48" s="35">
        <v>564079.39503588213</v>
      </c>
      <c r="AK48" s="79">
        <v>815.77855749283731</v>
      </c>
      <c r="AL48" s="14"/>
      <c r="AM48" s="41">
        <v>1428.1475481956895</v>
      </c>
      <c r="AN48" s="35">
        <v>569720.188986241</v>
      </c>
      <c r="AO48" s="79">
        <v>813.64449105828498</v>
      </c>
      <c r="AP48" s="50"/>
      <c r="AQ48" s="41">
        <v>1420.2017646743336</v>
      </c>
      <c r="AR48" s="35">
        <v>575417.39087610343</v>
      </c>
      <c r="AS48" s="79">
        <v>817.20879394654287</v>
      </c>
      <c r="AT48" s="42"/>
      <c r="AU48" s="41">
        <v>1417.4726868821431</v>
      </c>
      <c r="AV48" s="35">
        <v>581171.56478486443</v>
      </c>
      <c r="AW48" s="79">
        <v>823.79481947510124</v>
      </c>
      <c r="AX48" s="14"/>
      <c r="AY48" s="41">
        <v>1414.7436090899523</v>
      </c>
      <c r="AZ48" s="35">
        <v>586983.2804327131</v>
      </c>
      <c r="BA48" s="79">
        <v>830.43084463483603</v>
      </c>
      <c r="BB48" s="14"/>
      <c r="BC48" s="41">
        <v>1412.014531297762</v>
      </c>
      <c r="BD48" s="35">
        <v>592853.11323704023</v>
      </c>
      <c r="BE48" s="79">
        <v>837.11721081581845</v>
      </c>
      <c r="BF48" s="14"/>
      <c r="BG48" s="41">
        <v>1409.2854535055715</v>
      </c>
      <c r="BH48" s="35">
        <v>598781.64436941058</v>
      </c>
      <c r="BI48" s="79">
        <v>843.85426123595653</v>
      </c>
      <c r="BJ48" s="50"/>
      <c r="BK48" s="41">
        <v>1413.2230423800474</v>
      </c>
      <c r="BL48" s="35">
        <v>604769.46081310464</v>
      </c>
      <c r="BM48" s="79">
        <v>854.67413734883667</v>
      </c>
      <c r="BN48" s="42"/>
      <c r="BO48" s="41">
        <v>1409.312431933474</v>
      </c>
      <c r="BP48" s="35">
        <v>610817.15542123572</v>
      </c>
      <c r="BQ48" s="79">
        <v>860.83221077338851</v>
      </c>
      <c r="BR48" s="14"/>
      <c r="BS48" s="41">
        <v>1405.4018214869004</v>
      </c>
      <c r="BT48" s="35">
        <v>616925.32697544806</v>
      </c>
      <c r="BU48" s="79">
        <v>867.02797825269624</v>
      </c>
      <c r="BV48" s="14"/>
      <c r="BW48" s="41">
        <v>1401.4912110403268</v>
      </c>
      <c r="BX48" s="35">
        <v>623094.58024520252</v>
      </c>
      <c r="BY48" s="79">
        <v>873.26157786051294</v>
      </c>
      <c r="BZ48" s="14"/>
      <c r="CA48" s="41">
        <v>1397.5806005937529</v>
      </c>
      <c r="CB48" s="35">
        <v>629325.52604765457</v>
      </c>
      <c r="CC48" s="79">
        <v>879.53314666266056</v>
      </c>
      <c r="CD48" s="50"/>
      <c r="CE48" s="41">
        <v>1408.9080853852749</v>
      </c>
      <c r="CF48" s="35">
        <v>635618.78130813106</v>
      </c>
      <c r="CG48" s="79">
        <v>895.5284402077607</v>
      </c>
      <c r="CH48" s="42"/>
      <c r="CI48" s="41">
        <v>1380.3307331856581</v>
      </c>
      <c r="CJ48" s="35">
        <v>641974.96912121237</v>
      </c>
      <c r="CK48" s="79">
        <v>886.13777981392332</v>
      </c>
      <c r="CL48" s="14"/>
      <c r="CM48" s="41">
        <v>1351.7533809860408</v>
      </c>
      <c r="CN48" s="35">
        <v>648394.71881242446</v>
      </c>
      <c r="CO48" s="79">
        <v>876.46975336818798</v>
      </c>
      <c r="CP48" s="14"/>
      <c r="CQ48" s="41">
        <v>1323.176028786424</v>
      </c>
      <c r="CR48" s="35">
        <v>654878.66600054875</v>
      </c>
      <c r="CS48" s="79">
        <v>866.51975261555708</v>
      </c>
      <c r="CT48" s="14"/>
      <c r="CU48" s="41">
        <v>1294.598676586807</v>
      </c>
      <c r="CV48" s="35">
        <v>661427.45266055421</v>
      </c>
      <c r="CW48" s="79">
        <v>856.28310487253646</v>
      </c>
      <c r="CX48" s="50"/>
      <c r="CY48" s="41">
        <v>1266.0213243871899</v>
      </c>
      <c r="CZ48" s="35">
        <v>668041.7271871597</v>
      </c>
      <c r="DA48" s="79">
        <v>845.75507219939379</v>
      </c>
      <c r="DB48" s="42"/>
      <c r="DC48" s="41">
        <v>1256.47274582719</v>
      </c>
      <c r="DD48" s="35">
        <v>674722.14445903129</v>
      </c>
      <c r="DE48" s="79">
        <v>847.76998551884901</v>
      </c>
      <c r="DF48" s="14"/>
      <c r="DG48" s="41">
        <v>1246.9241672671899</v>
      </c>
      <c r="DH48" s="35">
        <v>681469.36590362166</v>
      </c>
      <c r="DI48" s="79">
        <v>849.74062159747336</v>
      </c>
      <c r="DJ48" s="14"/>
      <c r="DK48" s="41">
        <v>1237.3755887071898</v>
      </c>
      <c r="DL48" s="35">
        <v>688284.05956265784</v>
      </c>
      <c r="DM48" s="79">
        <v>851.6658933991182</v>
      </c>
      <c r="DN48" s="14"/>
      <c r="DO48" s="41">
        <v>1227.8270101471899</v>
      </c>
      <c r="DP48" s="35">
        <v>695166.90015828446</v>
      </c>
      <c r="DQ48" s="79">
        <v>853.54469657463642</v>
      </c>
      <c r="DR48" s="50"/>
      <c r="DS48" s="41">
        <v>1218.27843158719</v>
      </c>
      <c r="DT48" s="35">
        <v>702118.56915986736</v>
      </c>
      <c r="DU48" s="79">
        <v>855.37590922432514</v>
      </c>
      <c r="DV48" s="26"/>
    </row>
    <row r="49" spans="1:126" x14ac:dyDescent="0.35">
      <c r="A49" s="57" t="s">
        <v>65</v>
      </c>
      <c r="B49" s="55" t="s">
        <v>36</v>
      </c>
      <c r="C49" s="316">
        <v>449.76518678996047</v>
      </c>
      <c r="D49" s="35">
        <v>518340.28953846829</v>
      </c>
      <c r="E49" s="79">
        <v>233.13141714503141</v>
      </c>
      <c r="F49" s="42"/>
      <c r="G49" s="128">
        <v>434.18288258916783</v>
      </c>
      <c r="H49" s="35">
        <v>523523.69243385299</v>
      </c>
      <c r="I49" s="79">
        <v>227.30502588465521</v>
      </c>
      <c r="J49" s="125"/>
      <c r="K49" s="128">
        <v>418.6005783883752</v>
      </c>
      <c r="L49" s="35">
        <v>528758.92935819156</v>
      </c>
      <c r="M49" s="79">
        <v>221.338793657357</v>
      </c>
      <c r="N49" s="125"/>
      <c r="O49" s="128">
        <v>403.01827418758256</v>
      </c>
      <c r="P49" s="35">
        <v>534046.51865177345</v>
      </c>
      <c r="Q49" s="79">
        <v>215.23050628292435</v>
      </c>
      <c r="R49" s="125"/>
      <c r="S49" s="128">
        <v>387.43596998678993</v>
      </c>
      <c r="T49" s="35">
        <v>539386.98383829114</v>
      </c>
      <c r="U49" s="79">
        <v>208.9779192816373</v>
      </c>
      <c r="V49" s="50"/>
      <c r="W49" s="136">
        <v>371.85366578599741</v>
      </c>
      <c r="X49" s="35">
        <v>544780.85367667407</v>
      </c>
      <c r="Y49" s="79">
        <v>202.57875748969633</v>
      </c>
      <c r="Z49" s="42"/>
      <c r="AA49" s="128">
        <v>371.85410326089834</v>
      </c>
      <c r="AB49" s="35">
        <v>550228.66221344087</v>
      </c>
      <c r="AC49" s="79">
        <v>204.60478577582279</v>
      </c>
      <c r="AD49" s="125"/>
      <c r="AE49" s="128">
        <v>371.85454073579928</v>
      </c>
      <c r="AF49" s="35">
        <v>555730.94883557525</v>
      </c>
      <c r="AG49" s="79">
        <v>206.65107675192283</v>
      </c>
      <c r="AH49" s="125"/>
      <c r="AI49" s="128">
        <v>371.85497821070021</v>
      </c>
      <c r="AJ49" s="35">
        <v>561288.25832393102</v>
      </c>
      <c r="AK49" s="79">
        <v>208.71783306896725</v>
      </c>
      <c r="AL49" s="125"/>
      <c r="AM49" s="128">
        <v>371.85541568560114</v>
      </c>
      <c r="AN49" s="35">
        <v>566901.14090717037</v>
      </c>
      <c r="AO49" s="79">
        <v>210.8052594046774</v>
      </c>
      <c r="AP49" s="50"/>
      <c r="AQ49" s="136">
        <v>371.85585316050214</v>
      </c>
      <c r="AR49" s="35">
        <v>572570.15231624211</v>
      </c>
      <c r="AS49" s="79">
        <v>212.91356248379486</v>
      </c>
      <c r="AT49" s="42"/>
      <c r="AU49" s="128">
        <v>371.85585316050214</v>
      </c>
      <c r="AV49" s="35">
        <v>578295.85383940453</v>
      </c>
      <c r="AW49" s="79">
        <v>215.04269810863281</v>
      </c>
      <c r="AX49" s="125"/>
      <c r="AY49" s="128">
        <v>371.85585316050214</v>
      </c>
      <c r="AZ49" s="35">
        <v>584078.8123777986</v>
      </c>
      <c r="BA49" s="79">
        <v>217.19312508971916</v>
      </c>
      <c r="BB49" s="125"/>
      <c r="BC49" s="128">
        <v>371.85585316050214</v>
      </c>
      <c r="BD49" s="35">
        <v>589919.60050157655</v>
      </c>
      <c r="BE49" s="79">
        <v>219.36505634061635</v>
      </c>
      <c r="BF49" s="125"/>
      <c r="BG49" s="128">
        <v>371.85585316050214</v>
      </c>
      <c r="BH49" s="35">
        <v>595818.79650659231</v>
      </c>
      <c r="BI49" s="79">
        <v>221.55870690402247</v>
      </c>
      <c r="BJ49" s="50"/>
      <c r="BK49" s="136">
        <v>371.85585316050214</v>
      </c>
      <c r="BL49" s="35">
        <v>601776.98447165824</v>
      </c>
      <c r="BM49" s="79">
        <v>223.77429397306273</v>
      </c>
      <c r="BN49" s="42"/>
      <c r="BO49" s="128">
        <v>371.85585316050214</v>
      </c>
      <c r="BP49" s="35">
        <v>607794.75431637478</v>
      </c>
      <c r="BQ49" s="79">
        <v>226.01203691279335</v>
      </c>
      <c r="BR49" s="125"/>
      <c r="BS49" s="128">
        <v>371.85585316050214</v>
      </c>
      <c r="BT49" s="35">
        <v>613872.70185953856</v>
      </c>
      <c r="BU49" s="79">
        <v>228.27215728192127</v>
      </c>
      <c r="BV49" s="125"/>
      <c r="BW49" s="128">
        <v>371.85585316050214</v>
      </c>
      <c r="BX49" s="35">
        <v>620011.428878134</v>
      </c>
      <c r="BY49" s="79">
        <v>230.55487885474051</v>
      </c>
      <c r="BZ49" s="125"/>
      <c r="CA49" s="128">
        <v>371.85585316050214</v>
      </c>
      <c r="CB49" s="35">
        <v>626211.5431669153</v>
      </c>
      <c r="CC49" s="79">
        <v>232.86042764328789</v>
      </c>
      <c r="CD49" s="50"/>
      <c r="CE49" s="136">
        <v>371.85585316050214</v>
      </c>
      <c r="CF49" s="35">
        <v>632473.65859858447</v>
      </c>
      <c r="CG49" s="79">
        <v>235.1890319197208</v>
      </c>
      <c r="CH49" s="42"/>
      <c r="CI49" s="128">
        <v>371.85585316050214</v>
      </c>
      <c r="CJ49" s="35">
        <v>638798.39518457034</v>
      </c>
      <c r="CK49" s="79">
        <v>237.540922238918</v>
      </c>
      <c r="CL49" s="125"/>
      <c r="CM49" s="128">
        <v>371.85585316050214</v>
      </c>
      <c r="CN49" s="35">
        <v>645186.37913641601</v>
      </c>
      <c r="CO49" s="79">
        <v>239.91633146130718</v>
      </c>
      <c r="CP49" s="125"/>
      <c r="CQ49" s="128">
        <v>371.85585316050214</v>
      </c>
      <c r="CR49" s="35">
        <v>651638.24292778014</v>
      </c>
      <c r="CS49" s="79">
        <v>242.31549477592023</v>
      </c>
      <c r="CT49" s="125"/>
      <c r="CU49" s="128">
        <v>371.85585316050214</v>
      </c>
      <c r="CV49" s="35">
        <v>658154.6253570579</v>
      </c>
      <c r="CW49" s="79">
        <v>244.73864972367943</v>
      </c>
      <c r="CX49" s="50"/>
      <c r="CY49" s="136">
        <v>371.85585316050214</v>
      </c>
      <c r="CZ49" s="35">
        <v>664736.17161062849</v>
      </c>
      <c r="DA49" s="79">
        <v>247.18603622091621</v>
      </c>
      <c r="DB49" s="42"/>
      <c r="DC49" s="128">
        <v>371.85585316050214</v>
      </c>
      <c r="DD49" s="35">
        <v>671383.53332673479</v>
      </c>
      <c r="DE49" s="79">
        <v>249.65789658312539</v>
      </c>
      <c r="DF49" s="125"/>
      <c r="DG49" s="128">
        <v>371.85585316050214</v>
      </c>
      <c r="DH49" s="35">
        <v>678097.36866000213</v>
      </c>
      <c r="DI49" s="79">
        <v>252.15447554895664</v>
      </c>
      <c r="DJ49" s="125"/>
      <c r="DK49" s="128">
        <v>371.85585316050214</v>
      </c>
      <c r="DL49" s="35">
        <v>684878.34234660212</v>
      </c>
      <c r="DM49" s="79">
        <v>254.67602030444618</v>
      </c>
      <c r="DN49" s="125"/>
      <c r="DO49" s="128">
        <v>371.85585316050214</v>
      </c>
      <c r="DP49" s="35">
        <v>691727.12577006815</v>
      </c>
      <c r="DQ49" s="79">
        <v>257.22278050749065</v>
      </c>
      <c r="DR49" s="50"/>
      <c r="DS49" s="136">
        <v>371.85585316050214</v>
      </c>
      <c r="DT49" s="35">
        <v>698644.39702776878</v>
      </c>
      <c r="DU49" s="79">
        <v>259.79500831256553</v>
      </c>
      <c r="DV49" s="26"/>
    </row>
    <row r="50" spans="1:126" x14ac:dyDescent="0.35">
      <c r="A50" s="57" t="s">
        <v>66</v>
      </c>
      <c r="B50" s="55" t="s">
        <v>33</v>
      </c>
      <c r="C50" s="316">
        <v>226.40512768812789</v>
      </c>
      <c r="D50" s="35">
        <v>518340.28953846829</v>
      </c>
      <c r="E50" s="79">
        <v>117.3548994388581</v>
      </c>
      <c r="F50" s="42"/>
      <c r="G50" s="128">
        <v>215.16685690926906</v>
      </c>
      <c r="H50" s="35">
        <v>523523.69243385299</v>
      </c>
      <c r="I50" s="79">
        <v>112.64494741852704</v>
      </c>
      <c r="J50" s="125"/>
      <c r="K50" s="128">
        <v>203.92858613041022</v>
      </c>
      <c r="L50" s="35">
        <v>528758.92935819156</v>
      </c>
      <c r="M50" s="79">
        <v>107.82906086784546</v>
      </c>
      <c r="N50" s="125"/>
      <c r="O50" s="128">
        <v>192.69031535155139</v>
      </c>
      <c r="P50" s="35">
        <v>534046.51865177345</v>
      </c>
      <c r="Q50" s="79">
        <v>102.90559209140841</v>
      </c>
      <c r="R50" s="125"/>
      <c r="S50" s="128">
        <v>181.45204457269256</v>
      </c>
      <c r="T50" s="35">
        <v>539386.98383829114</v>
      </c>
      <c r="U50" s="79">
        <v>97.872871033355807</v>
      </c>
      <c r="V50" s="50"/>
      <c r="W50" s="93">
        <v>170.2137737938337</v>
      </c>
      <c r="X50" s="35">
        <v>544780.85367667407</v>
      </c>
      <c r="Y50" s="79">
        <v>92.729204994933013</v>
      </c>
      <c r="Z50" s="42"/>
      <c r="AA50" s="128">
        <v>164.34562037448606</v>
      </c>
      <c r="AB50" s="35">
        <v>550228.66221344087</v>
      </c>
      <c r="AC50" s="79">
        <v>90.42767083929148</v>
      </c>
      <c r="AD50" s="125"/>
      <c r="AE50" s="128">
        <v>158.47746695513842</v>
      </c>
      <c r="AF50" s="35">
        <v>555730.94883557525</v>
      </c>
      <c r="AG50" s="79">
        <v>88.070833080037588</v>
      </c>
      <c r="AH50" s="125"/>
      <c r="AI50" s="128">
        <v>152.60931353579079</v>
      </c>
      <c r="AJ50" s="35">
        <v>561288.25832393102</v>
      </c>
      <c r="AK50" s="79">
        <v>85.657815798514719</v>
      </c>
      <c r="AL50" s="125"/>
      <c r="AM50" s="128">
        <v>146.74116011644315</v>
      </c>
      <c r="AN50" s="35">
        <v>566901.14090717037</v>
      </c>
      <c r="AO50" s="79">
        <v>83.187731088053397</v>
      </c>
      <c r="AP50" s="50"/>
      <c r="AQ50" s="93">
        <v>140.87300669709555</v>
      </c>
      <c r="AR50" s="35">
        <v>572570.15231624211</v>
      </c>
      <c r="AS50" s="79">
        <v>80.659678901802991</v>
      </c>
      <c r="AT50" s="42"/>
      <c r="AU50" s="128">
        <v>142.20483963104962</v>
      </c>
      <c r="AV50" s="35">
        <v>578295.85383940453</v>
      </c>
      <c r="AW50" s="79">
        <v>82.236469154533424</v>
      </c>
      <c r="AX50" s="125"/>
      <c r="AY50" s="128">
        <v>143.5366725650037</v>
      </c>
      <c r="AZ50" s="35">
        <v>584078.8123777986</v>
      </c>
      <c r="BA50" s="79">
        <v>83.836729244428312</v>
      </c>
      <c r="BB50" s="125"/>
      <c r="BC50" s="128">
        <v>144.86850549895777</v>
      </c>
      <c r="BD50" s="35">
        <v>589919.60050157655</v>
      </c>
      <c r="BE50" s="79">
        <v>85.460770889205619</v>
      </c>
      <c r="BF50" s="125"/>
      <c r="BG50" s="128">
        <v>146.20033843291185</v>
      </c>
      <c r="BH50" s="35">
        <v>595818.79650659231</v>
      </c>
      <c r="BI50" s="79">
        <v>87.108909693954033</v>
      </c>
      <c r="BJ50" s="50"/>
      <c r="BK50" s="93">
        <v>147.53217136686587</v>
      </c>
      <c r="BL50" s="35">
        <v>601776.98447165824</v>
      </c>
      <c r="BM50" s="79">
        <v>88.781465197708457</v>
      </c>
      <c r="BN50" s="42"/>
      <c r="BO50" s="128">
        <v>148.65316499164413</v>
      </c>
      <c r="BP50" s="35">
        <v>607794.75431637478</v>
      </c>
      <c r="BQ50" s="79">
        <v>90.350613894447861</v>
      </c>
      <c r="BR50" s="125"/>
      <c r="BS50" s="128">
        <v>149.7741586164224</v>
      </c>
      <c r="BT50" s="35">
        <v>613872.70185953856</v>
      </c>
      <c r="BU50" s="79">
        <v>91.942267418602299</v>
      </c>
      <c r="BV50" s="125"/>
      <c r="BW50" s="128">
        <v>150.89515224120066</v>
      </c>
      <c r="BX50" s="35">
        <v>620011.428878134</v>
      </c>
      <c r="BY50" s="79">
        <v>93.556718951850385</v>
      </c>
      <c r="BZ50" s="125"/>
      <c r="CA50" s="128">
        <v>152.01614586597893</v>
      </c>
      <c r="CB50" s="35">
        <v>626211.5431669153</v>
      </c>
      <c r="CC50" s="79">
        <v>95.194265289021558</v>
      </c>
      <c r="CD50" s="50"/>
      <c r="CE50" s="93">
        <v>153.13713949075725</v>
      </c>
      <c r="CF50" s="35">
        <v>632473.65859858447</v>
      </c>
      <c r="CG50" s="79">
        <v>96.855206881040999</v>
      </c>
      <c r="CH50" s="42"/>
      <c r="CI50" s="128">
        <v>154.13709161114028</v>
      </c>
      <c r="CJ50" s="35">
        <v>638798.39518457034</v>
      </c>
      <c r="CK50" s="79">
        <v>98.46252675961351</v>
      </c>
      <c r="CL50" s="125"/>
      <c r="CM50" s="128">
        <v>155.13704373152331</v>
      </c>
      <c r="CN50" s="35">
        <v>645186.37913641601</v>
      </c>
      <c r="CO50" s="79">
        <v>100.09230751506935</v>
      </c>
      <c r="CP50" s="125"/>
      <c r="CQ50" s="128">
        <v>156.13699585190633</v>
      </c>
      <c r="CR50" s="35">
        <v>651638.24292778014</v>
      </c>
      <c r="CS50" s="79">
        <v>101.74483763295834</v>
      </c>
      <c r="CT50" s="125"/>
      <c r="CU50" s="128">
        <v>157.13694797228936</v>
      </c>
      <c r="CV50" s="35">
        <v>658154.6253570579</v>
      </c>
      <c r="CW50" s="79">
        <v>103.42040912245361</v>
      </c>
      <c r="CX50" s="50"/>
      <c r="CY50" s="93">
        <v>158.13690009267245</v>
      </c>
      <c r="CZ50" s="35">
        <v>664736.17161062849</v>
      </c>
      <c r="DA50" s="79">
        <v>105.11931755797553</v>
      </c>
      <c r="DB50" s="42"/>
      <c r="DC50" s="128">
        <v>158.13690009267245</v>
      </c>
      <c r="DD50" s="35">
        <v>671383.53332673479</v>
      </c>
      <c r="DE50" s="79">
        <v>106.17051073355529</v>
      </c>
      <c r="DF50" s="125"/>
      <c r="DG50" s="128">
        <v>158.13690009267245</v>
      </c>
      <c r="DH50" s="35">
        <v>678097.36866000213</v>
      </c>
      <c r="DI50" s="79">
        <v>107.23221584089085</v>
      </c>
      <c r="DJ50" s="125"/>
      <c r="DK50" s="128">
        <v>158.13690009267245</v>
      </c>
      <c r="DL50" s="35">
        <v>684878.34234660212</v>
      </c>
      <c r="DM50" s="79">
        <v>108.30453799929974</v>
      </c>
      <c r="DN50" s="125"/>
      <c r="DO50" s="128">
        <v>158.13690009267245</v>
      </c>
      <c r="DP50" s="35">
        <v>691727.12577006815</v>
      </c>
      <c r="DQ50" s="79">
        <v>109.38758337929274</v>
      </c>
      <c r="DR50" s="50"/>
      <c r="DS50" s="93">
        <v>158.13690009267245</v>
      </c>
      <c r="DT50" s="35">
        <v>698644.39702776878</v>
      </c>
      <c r="DU50" s="79">
        <v>110.48145921308566</v>
      </c>
      <c r="DV50" s="26"/>
    </row>
    <row r="51" spans="1:126" x14ac:dyDescent="0.35">
      <c r="A51" s="57" t="s">
        <v>67</v>
      </c>
      <c r="B51" s="55" t="s">
        <v>34</v>
      </c>
      <c r="C51" s="316">
        <v>17</v>
      </c>
      <c r="D51" s="35">
        <v>518340.28953846829</v>
      </c>
      <c r="E51" s="79">
        <v>8.8117849221539615</v>
      </c>
      <c r="F51" s="42"/>
      <c r="G51" s="128">
        <v>39.096612395209561</v>
      </c>
      <c r="H51" s="35">
        <v>523523.69243385299</v>
      </c>
      <c r="I51" s="79">
        <v>20.468002882795254</v>
      </c>
      <c r="J51" s="125"/>
      <c r="K51" s="128">
        <v>61.193224790419123</v>
      </c>
      <c r="L51" s="35">
        <v>528758.92935819156</v>
      </c>
      <c r="M51" s="79">
        <v>32.356464024157162</v>
      </c>
      <c r="N51" s="125"/>
      <c r="O51" s="128">
        <v>83.289837185628684</v>
      </c>
      <c r="P51" s="35">
        <v>534046.51865177345</v>
      </c>
      <c r="Q51" s="79">
        <v>44.480647588058027</v>
      </c>
      <c r="R51" s="125"/>
      <c r="S51" s="128">
        <v>105.38644958083825</v>
      </c>
      <c r="T51" s="35">
        <v>539386.98383829114</v>
      </c>
      <c r="U51" s="79">
        <v>56.844079176834484</v>
      </c>
      <c r="V51" s="50"/>
      <c r="W51" s="136">
        <v>127.48306197604782</v>
      </c>
      <c r="X51" s="35">
        <v>544780.85367667407</v>
      </c>
      <c r="Y51" s="79">
        <v>69.450331332627684</v>
      </c>
      <c r="Z51" s="42"/>
      <c r="AA51" s="124">
        <v>127.48306197604782</v>
      </c>
      <c r="AB51" s="35">
        <v>550228.66221344087</v>
      </c>
      <c r="AC51" s="79">
        <v>70.144834645953964</v>
      </c>
      <c r="AD51" s="125"/>
      <c r="AE51" s="124">
        <v>127.48306197604782</v>
      </c>
      <c r="AF51" s="35">
        <v>555730.94883557525</v>
      </c>
      <c r="AG51" s="79">
        <v>70.846282992413506</v>
      </c>
      <c r="AH51" s="125"/>
      <c r="AI51" s="124">
        <v>127.48306197604782</v>
      </c>
      <c r="AJ51" s="35">
        <v>561288.25832393102</v>
      </c>
      <c r="AK51" s="79">
        <v>71.554745822337637</v>
      </c>
      <c r="AL51" s="125"/>
      <c r="AM51" s="124">
        <v>127.48306197604782</v>
      </c>
      <c r="AN51" s="35">
        <v>566901.14090717037</v>
      </c>
      <c r="AO51" s="79">
        <v>72.27029328056102</v>
      </c>
      <c r="AP51" s="50"/>
      <c r="AQ51" s="136">
        <v>137.60202709523807</v>
      </c>
      <c r="AR51" s="35">
        <v>572570.15231624211</v>
      </c>
      <c r="AS51" s="79">
        <v>78.786813612944144</v>
      </c>
      <c r="AT51" s="42"/>
      <c r="AU51" s="124">
        <v>137.60202709523807</v>
      </c>
      <c r="AV51" s="35">
        <v>578295.85383940453</v>
      </c>
      <c r="AW51" s="79">
        <v>79.574681749073576</v>
      </c>
      <c r="AX51" s="125"/>
      <c r="AY51" s="124">
        <v>137.60202709523807</v>
      </c>
      <c r="AZ51" s="35">
        <v>584078.8123777986</v>
      </c>
      <c r="BA51" s="79">
        <v>80.370428566564328</v>
      </c>
      <c r="BB51" s="125"/>
      <c r="BC51" s="124">
        <v>137.60202709523807</v>
      </c>
      <c r="BD51" s="35">
        <v>589919.60050157655</v>
      </c>
      <c r="BE51" s="79">
        <v>81.17413285222996</v>
      </c>
      <c r="BF51" s="125"/>
      <c r="BG51" s="124">
        <v>137.60202709523807</v>
      </c>
      <c r="BH51" s="35">
        <v>595818.79650659231</v>
      </c>
      <c r="BI51" s="79">
        <v>81.985874180752248</v>
      </c>
      <c r="BJ51" s="50"/>
      <c r="BK51" s="136">
        <v>144.26869376190473</v>
      </c>
      <c r="BL51" s="35">
        <v>601776.98447165824</v>
      </c>
      <c r="BM51" s="79">
        <v>86.817579485704158</v>
      </c>
      <c r="BN51" s="42"/>
      <c r="BO51" s="124">
        <v>144.26869376190473</v>
      </c>
      <c r="BP51" s="35">
        <v>607794.75431637478</v>
      </c>
      <c r="BQ51" s="79">
        <v>87.685755280561196</v>
      </c>
      <c r="BR51" s="125"/>
      <c r="BS51" s="124">
        <v>144.26869376190473</v>
      </c>
      <c r="BT51" s="35">
        <v>613872.70185953856</v>
      </c>
      <c r="BU51" s="79">
        <v>88.562612833366813</v>
      </c>
      <c r="BV51" s="125"/>
      <c r="BW51" s="124">
        <v>144.26869376190473</v>
      </c>
      <c r="BX51" s="35">
        <v>620011.428878134</v>
      </c>
      <c r="BY51" s="79">
        <v>89.448238961700483</v>
      </c>
      <c r="BZ51" s="125"/>
      <c r="CA51" s="124">
        <v>144.26869376190473</v>
      </c>
      <c r="CB51" s="35">
        <v>626211.5431669153</v>
      </c>
      <c r="CC51" s="79">
        <v>90.342721351317479</v>
      </c>
      <c r="CD51" s="50"/>
      <c r="CE51" s="136">
        <v>159.50678899999997</v>
      </c>
      <c r="CF51" s="35">
        <v>632473.65859858447</v>
      </c>
      <c r="CG51" s="79">
        <v>100.88384241014244</v>
      </c>
      <c r="CH51" s="42"/>
      <c r="CI51" s="124">
        <v>159.50678899999997</v>
      </c>
      <c r="CJ51" s="35">
        <v>638798.39518457034</v>
      </c>
      <c r="CK51" s="79">
        <v>101.89268083424386</v>
      </c>
      <c r="CL51" s="125"/>
      <c r="CM51" s="124">
        <v>159.50678899999997</v>
      </c>
      <c r="CN51" s="35">
        <v>645186.37913641601</v>
      </c>
      <c r="CO51" s="79">
        <v>102.91160764258629</v>
      </c>
      <c r="CP51" s="125"/>
      <c r="CQ51" s="124">
        <v>159.50678899999997</v>
      </c>
      <c r="CR51" s="35">
        <v>651638.24292778014</v>
      </c>
      <c r="CS51" s="79">
        <v>103.94072371901215</v>
      </c>
      <c r="CT51" s="125"/>
      <c r="CU51" s="124">
        <v>159.50678899999997</v>
      </c>
      <c r="CV51" s="35">
        <v>658154.6253570579</v>
      </c>
      <c r="CW51" s="79">
        <v>104.98013095620227</v>
      </c>
      <c r="CX51" s="50"/>
      <c r="CY51" s="136">
        <v>159.50678899999997</v>
      </c>
      <c r="CZ51" s="35">
        <v>664736.17161062849</v>
      </c>
      <c r="DA51" s="79">
        <v>106.02993226576429</v>
      </c>
      <c r="DB51" s="42"/>
      <c r="DC51" s="124">
        <v>159.50678899999997</v>
      </c>
      <c r="DD51" s="35">
        <v>671383.53332673479</v>
      </c>
      <c r="DE51" s="79">
        <v>107.09023158842194</v>
      </c>
      <c r="DF51" s="125"/>
      <c r="DG51" s="124">
        <v>159.50678899999997</v>
      </c>
      <c r="DH51" s="35">
        <v>678097.36866000213</v>
      </c>
      <c r="DI51" s="79">
        <v>108.16113390430615</v>
      </c>
      <c r="DJ51" s="125"/>
      <c r="DK51" s="124">
        <v>159.50678899999997</v>
      </c>
      <c r="DL51" s="35">
        <v>684878.34234660212</v>
      </c>
      <c r="DM51" s="79">
        <v>109.2427452433492</v>
      </c>
      <c r="DN51" s="125"/>
      <c r="DO51" s="124">
        <v>159.50678899999997</v>
      </c>
      <c r="DP51" s="35">
        <v>691727.12577006815</v>
      </c>
      <c r="DQ51" s="79">
        <v>110.3351726957827</v>
      </c>
      <c r="DR51" s="50"/>
      <c r="DS51" s="136">
        <v>159.50678899999997</v>
      </c>
      <c r="DT51" s="35">
        <v>698644.39702776878</v>
      </c>
      <c r="DU51" s="79">
        <v>111.43852442274051</v>
      </c>
      <c r="DV51" s="26"/>
    </row>
    <row r="52" spans="1:126" x14ac:dyDescent="0.35">
      <c r="A52" s="57" t="s">
        <v>68</v>
      </c>
      <c r="B52" s="55" t="s">
        <v>62</v>
      </c>
      <c r="C52" s="316">
        <v>794.73074162399985</v>
      </c>
      <c r="D52" s="35">
        <v>518340.28953846829</v>
      </c>
      <c r="E52" s="79">
        <v>411.94096271850572</v>
      </c>
      <c r="F52" s="42"/>
      <c r="G52" s="128">
        <v>789.16020411119985</v>
      </c>
      <c r="H52" s="35">
        <v>523523.69243385299</v>
      </c>
      <c r="I52" s="79">
        <v>413.14406397814844</v>
      </c>
      <c r="J52" s="125"/>
      <c r="K52" s="128">
        <v>783.58966659839984</v>
      </c>
      <c r="L52" s="35">
        <v>528758.92935819156</v>
      </c>
      <c r="M52" s="79">
        <v>414.33003316671216</v>
      </c>
      <c r="N52" s="125"/>
      <c r="O52" s="128">
        <v>778.01912908559984</v>
      </c>
      <c r="P52" s="35">
        <v>534046.51865177345</v>
      </c>
      <c r="Q52" s="79">
        <v>415.49840733264938</v>
      </c>
      <c r="R52" s="125"/>
      <c r="S52" s="128">
        <v>772.44859157279984</v>
      </c>
      <c r="T52" s="35">
        <v>539386.98383829114</v>
      </c>
      <c r="U52" s="79">
        <v>416.64871597858854</v>
      </c>
      <c r="V52" s="50"/>
      <c r="W52" s="136">
        <v>766.87805405999995</v>
      </c>
      <c r="X52" s="35">
        <v>544780.85367667407</v>
      </c>
      <c r="Y52" s="79">
        <v>417.7804809567134</v>
      </c>
      <c r="Z52" s="42"/>
      <c r="AA52" s="128">
        <v>755.09868536879992</v>
      </c>
      <c r="AB52" s="35">
        <v>550228.66221344087</v>
      </c>
      <c r="AC52" s="79">
        <v>415.47693948960267</v>
      </c>
      <c r="AD52" s="125"/>
      <c r="AE52" s="128">
        <v>743.31931667759989</v>
      </c>
      <c r="AF52" s="35">
        <v>555730.94883557525</v>
      </c>
      <c r="AG52" s="79">
        <v>413.08554914505402</v>
      </c>
      <c r="AH52" s="125"/>
      <c r="AI52" s="128">
        <v>731.53994798639985</v>
      </c>
      <c r="AJ52" s="35">
        <v>561288.25832393102</v>
      </c>
      <c r="AK52" s="79">
        <v>410.60478329966543</v>
      </c>
      <c r="AL52" s="125"/>
      <c r="AM52" s="128">
        <v>719.76057929519982</v>
      </c>
      <c r="AN52" s="35">
        <v>566901.14090717037</v>
      </c>
      <c r="AO52" s="79">
        <v>408.03309358245463</v>
      </c>
      <c r="AP52" s="50"/>
      <c r="AQ52" s="136">
        <v>707.9812106039999</v>
      </c>
      <c r="AR52" s="35">
        <v>572570.15231624211</v>
      </c>
      <c r="AS52" s="79">
        <v>405.36890959256971</v>
      </c>
      <c r="AT52" s="42"/>
      <c r="AU52" s="128">
        <v>704.7904849631999</v>
      </c>
      <c r="AV52" s="35">
        <v>578295.85383940453</v>
      </c>
      <c r="AW52" s="79">
        <v>407.5774152796817</v>
      </c>
      <c r="AX52" s="125"/>
      <c r="AY52" s="128">
        <v>701.5997593223999</v>
      </c>
      <c r="AZ52" s="35">
        <v>584078.8123777986</v>
      </c>
      <c r="BA52" s="79">
        <v>409.78955418957668</v>
      </c>
      <c r="BB52" s="125"/>
      <c r="BC52" s="128">
        <v>698.40903368159991</v>
      </c>
      <c r="BD52" s="35">
        <v>589919.60050157655</v>
      </c>
      <c r="BE52" s="79">
        <v>412.00517813614152</v>
      </c>
      <c r="BF52" s="125"/>
      <c r="BG52" s="128">
        <v>695.21830804079991</v>
      </c>
      <c r="BH52" s="35">
        <v>595818.79650659231</v>
      </c>
      <c r="BI52" s="79">
        <v>414.22413560621874</v>
      </c>
      <c r="BJ52" s="50"/>
      <c r="BK52" s="136">
        <v>692.02758240000014</v>
      </c>
      <c r="BL52" s="35">
        <v>601776.98447165824</v>
      </c>
      <c r="BM52" s="79">
        <v>416.44627170788408</v>
      </c>
      <c r="BN52" s="42"/>
      <c r="BO52" s="128">
        <v>687.5350579200001</v>
      </c>
      <c r="BP52" s="35">
        <v>607794.75431637478</v>
      </c>
      <c r="BQ52" s="79">
        <v>417.88020161238097</v>
      </c>
      <c r="BR52" s="125"/>
      <c r="BS52" s="128">
        <v>683.04253344000006</v>
      </c>
      <c r="BT52" s="35">
        <v>613872.70185953856</v>
      </c>
      <c r="BU52" s="79">
        <v>419.30116548779705</v>
      </c>
      <c r="BV52" s="125"/>
      <c r="BW52" s="128">
        <v>678.55000896000001</v>
      </c>
      <c r="BX52" s="35">
        <v>620011.428878134</v>
      </c>
      <c r="BY52" s="79">
        <v>420.70876062056021</v>
      </c>
      <c r="BZ52" s="125"/>
      <c r="CA52" s="128">
        <v>674.05748447999997</v>
      </c>
      <c r="CB52" s="35">
        <v>626211.5431669153</v>
      </c>
      <c r="CC52" s="79">
        <v>422.10257753942983</v>
      </c>
      <c r="CD52" s="50"/>
      <c r="CE52" s="136">
        <v>669.56496000000016</v>
      </c>
      <c r="CF52" s="35">
        <v>632473.65859858447</v>
      </c>
      <c r="CG52" s="79">
        <v>423.48219992061496</v>
      </c>
      <c r="CH52" s="42"/>
      <c r="CI52" s="128">
        <v>639.9876556800001</v>
      </c>
      <c r="CJ52" s="35">
        <v>638798.39518457034</v>
      </c>
      <c r="CK52" s="79">
        <v>408.82308738631946</v>
      </c>
      <c r="CL52" s="125"/>
      <c r="CM52" s="128">
        <v>610.41035136000005</v>
      </c>
      <c r="CN52" s="35">
        <v>645186.37913641601</v>
      </c>
      <c r="CO52" s="79">
        <v>393.82844438134595</v>
      </c>
      <c r="CP52" s="125"/>
      <c r="CQ52" s="128">
        <v>580.83304704</v>
      </c>
      <c r="CR52" s="35">
        <v>651638.24292778014</v>
      </c>
      <c r="CS52" s="79">
        <v>378.49302620753423</v>
      </c>
      <c r="CT52" s="125"/>
      <c r="CU52" s="128">
        <v>551.25574271999994</v>
      </c>
      <c r="CV52" s="35">
        <v>658154.6253570579</v>
      </c>
      <c r="CW52" s="79">
        <v>362.81151682580827</v>
      </c>
      <c r="CX52" s="50"/>
      <c r="CY52" s="136">
        <v>521.6784384</v>
      </c>
      <c r="CZ52" s="35">
        <v>664736.17161062849</v>
      </c>
      <c r="DA52" s="79">
        <v>346.77852795382711</v>
      </c>
      <c r="DB52" s="42"/>
      <c r="DC52" s="128">
        <v>512.12985983999999</v>
      </c>
      <c r="DD52" s="35">
        <v>671383.53332673479</v>
      </c>
      <c r="DE52" s="79">
        <v>343.83555482150467</v>
      </c>
      <c r="DF52" s="125"/>
      <c r="DG52" s="128">
        <v>502.58128127999998</v>
      </c>
      <c r="DH52" s="35">
        <v>678097.36866000213</v>
      </c>
      <c r="DI52" s="79">
        <v>340.7990443737404</v>
      </c>
      <c r="DJ52" s="125"/>
      <c r="DK52" s="128">
        <v>493.03270271999997</v>
      </c>
      <c r="DL52" s="35">
        <v>684878.34234660212</v>
      </c>
      <c r="DM52" s="79">
        <v>337.66742016153864</v>
      </c>
      <c r="DN52" s="125"/>
      <c r="DO52" s="128">
        <v>483.48412415999996</v>
      </c>
      <c r="DP52" s="35">
        <v>691727.12577006815</v>
      </c>
      <c r="DQ52" s="79">
        <v>334.43908356065555</v>
      </c>
      <c r="DR52" s="50"/>
      <c r="DS52" s="136">
        <v>473.93554560000007</v>
      </c>
      <c r="DT52" s="35">
        <v>698644.39702776878</v>
      </c>
      <c r="DU52" s="79">
        <v>331.11241348573861</v>
      </c>
      <c r="DV52" s="26"/>
    </row>
    <row r="53" spans="1:126" x14ac:dyDescent="0.35">
      <c r="A53" s="57" t="s">
        <v>69</v>
      </c>
      <c r="B53" s="55" t="s">
        <v>269</v>
      </c>
      <c r="C53" s="316">
        <v>34.074808190131556</v>
      </c>
      <c r="D53" s="35">
        <v>579590.00222814595</v>
      </c>
      <c r="E53" s="79">
        <v>19.749418154841994</v>
      </c>
      <c r="F53" s="42"/>
      <c r="G53" s="128">
        <v>33.763443980504356</v>
      </c>
      <c r="H53" s="35">
        <v>585385.9022504274</v>
      </c>
      <c r="I53" s="79">
        <v>19.764644117609304</v>
      </c>
      <c r="J53" s="125"/>
      <c r="K53" s="128">
        <v>33.452079770877155</v>
      </c>
      <c r="L53" s="35">
        <v>591239.7612729317</v>
      </c>
      <c r="M53" s="79">
        <v>19.778199657816476</v>
      </c>
      <c r="N53" s="125"/>
      <c r="O53" s="128">
        <v>33.140715561249955</v>
      </c>
      <c r="P53" s="35">
        <v>597152.15888566105</v>
      </c>
      <c r="Q53" s="79">
        <v>19.790049844416032</v>
      </c>
      <c r="R53" s="125"/>
      <c r="S53" s="128">
        <v>32.829351351622755</v>
      </c>
      <c r="T53" s="35">
        <v>603123.68047451763</v>
      </c>
      <c r="U53" s="79">
        <v>19.800159214781793</v>
      </c>
      <c r="V53" s="50"/>
      <c r="W53" s="93">
        <v>32.517987141995548</v>
      </c>
      <c r="X53" s="35">
        <v>609154.91727926279</v>
      </c>
      <c r="Y53" s="79">
        <v>19.808491767570427</v>
      </c>
      <c r="Z53" s="42"/>
      <c r="AA53" s="128">
        <v>32.254323137096016</v>
      </c>
      <c r="AB53" s="35">
        <v>615246.46645205538</v>
      </c>
      <c r="AC53" s="79">
        <v>19.844358337901095</v>
      </c>
      <c r="AD53" s="125"/>
      <c r="AE53" s="128">
        <v>31.990659132196487</v>
      </c>
      <c r="AF53" s="35">
        <v>621398.93111657596</v>
      </c>
      <c r="AG53" s="79">
        <v>19.878961390461626</v>
      </c>
      <c r="AH53" s="125"/>
      <c r="AI53" s="128">
        <v>31.726995127296959</v>
      </c>
      <c r="AJ53" s="35">
        <v>627612.92042774172</v>
      </c>
      <c r="AK53" s="79">
        <v>19.912272068239577</v>
      </c>
      <c r="AL53" s="125"/>
      <c r="AM53" s="128">
        <v>31.463331122397431</v>
      </c>
      <c r="AN53" s="35">
        <v>633889.04963201913</v>
      </c>
      <c r="AO53" s="79">
        <v>19.944261063434038</v>
      </c>
      <c r="AP53" s="50"/>
      <c r="AQ53" s="93">
        <v>31.199667117497903</v>
      </c>
      <c r="AR53" s="35">
        <v>640227.94012833934</v>
      </c>
      <c r="AS53" s="79">
        <v>19.974898611325564</v>
      </c>
      <c r="AT53" s="42"/>
      <c r="AU53" s="128">
        <v>30.483482032153258</v>
      </c>
      <c r="AV53" s="35">
        <v>646630.2195296227</v>
      </c>
      <c r="AW53" s="79">
        <v>19.71154067847857</v>
      </c>
      <c r="AX53" s="125"/>
      <c r="AY53" s="128">
        <v>29.767296946808614</v>
      </c>
      <c r="AZ53" s="35">
        <v>653096.52172491897</v>
      </c>
      <c r="BA53" s="79">
        <v>19.440918097113506</v>
      </c>
      <c r="BB53" s="125"/>
      <c r="BC53" s="128">
        <v>29.051111861463969</v>
      </c>
      <c r="BD53" s="35">
        <v>659627.48694216821</v>
      </c>
      <c r="BE53" s="79">
        <v>19.162911910053293</v>
      </c>
      <c r="BF53" s="125"/>
      <c r="BG53" s="128">
        <v>28.334926776119325</v>
      </c>
      <c r="BH53" s="35">
        <v>666223.76181158994</v>
      </c>
      <c r="BI53" s="79">
        <v>18.877401507442162</v>
      </c>
      <c r="BJ53" s="50"/>
      <c r="BK53" s="93">
        <v>27.618741690774677</v>
      </c>
      <c r="BL53" s="35">
        <v>672885.9994297059</v>
      </c>
      <c r="BM53" s="79">
        <v>18.584264605587801</v>
      </c>
      <c r="BN53" s="42"/>
      <c r="BO53" s="128">
        <v>27.233662099422812</v>
      </c>
      <c r="BP53" s="35">
        <v>679614.85942400293</v>
      </c>
      <c r="BQ53" s="79">
        <v>18.50840143930003</v>
      </c>
      <c r="BR53" s="125"/>
      <c r="BS53" s="128">
        <v>26.848582508070947</v>
      </c>
      <c r="BT53" s="35">
        <v>686411.00801824301</v>
      </c>
      <c r="BU53" s="79">
        <v>18.429162583225946</v>
      </c>
      <c r="BV53" s="125"/>
      <c r="BW53" s="128">
        <v>26.463502916719083</v>
      </c>
      <c r="BX53" s="35">
        <v>693275.11809842545</v>
      </c>
      <c r="BY53" s="79">
        <v>18.346488109886447</v>
      </c>
      <c r="BZ53" s="125"/>
      <c r="CA53" s="128">
        <v>26.078423325367218</v>
      </c>
      <c r="CB53" s="35">
        <v>700207.86927940976</v>
      </c>
      <c r="CC53" s="79">
        <v>18.26031723082184</v>
      </c>
      <c r="CD53" s="50"/>
      <c r="CE53" s="93">
        <v>25.69334373401535</v>
      </c>
      <c r="CF53" s="35">
        <v>707209.94797220384</v>
      </c>
      <c r="CG53" s="79">
        <v>18.170588285364943</v>
      </c>
      <c r="CH53" s="42"/>
      <c r="CI53" s="128">
        <v>25.69334373401535</v>
      </c>
      <c r="CJ53" s="35">
        <v>714282.04745192593</v>
      </c>
      <c r="CK53" s="79">
        <v>18.352294168218599</v>
      </c>
      <c r="CL53" s="125"/>
      <c r="CM53" s="128">
        <v>25.69334373401535</v>
      </c>
      <c r="CN53" s="35">
        <v>721424.86792644521</v>
      </c>
      <c r="CO53" s="79">
        <v>18.535817109900783</v>
      </c>
      <c r="CP53" s="125"/>
      <c r="CQ53" s="128">
        <v>25.69334373401535</v>
      </c>
      <c r="CR53" s="35">
        <v>728639.11660570966</v>
      </c>
      <c r="CS53" s="79">
        <v>18.721175280999791</v>
      </c>
      <c r="CT53" s="125"/>
      <c r="CU53" s="128">
        <v>25.69334373401535</v>
      </c>
      <c r="CV53" s="35">
        <v>735925.50777176674</v>
      </c>
      <c r="CW53" s="79">
        <v>18.908387033809788</v>
      </c>
      <c r="CX53" s="50"/>
      <c r="CY53" s="93">
        <v>25.69334373401535</v>
      </c>
      <c r="CZ53" s="35">
        <v>743284.76284948445</v>
      </c>
      <c r="DA53" s="79">
        <v>19.097470904147887</v>
      </c>
      <c r="DB53" s="42"/>
      <c r="DC53" s="128">
        <v>25.69334373401535</v>
      </c>
      <c r="DD53" s="35">
        <v>750717.61047797929</v>
      </c>
      <c r="DE53" s="79">
        <v>19.288445613189367</v>
      </c>
      <c r="DF53" s="125"/>
      <c r="DG53" s="128">
        <v>25.69334373401535</v>
      </c>
      <c r="DH53" s="35">
        <v>758224.78658275912</v>
      </c>
      <c r="DI53" s="79">
        <v>19.48133006932126</v>
      </c>
      <c r="DJ53" s="125"/>
      <c r="DK53" s="128">
        <v>25.69334373401535</v>
      </c>
      <c r="DL53" s="35">
        <v>765807.03444858675</v>
      </c>
      <c r="DM53" s="79">
        <v>19.676143370014472</v>
      </c>
      <c r="DN53" s="125"/>
      <c r="DO53" s="128">
        <v>25.69334373401535</v>
      </c>
      <c r="DP53" s="35">
        <v>773465.10479307268</v>
      </c>
      <c r="DQ53" s="79">
        <v>19.872904803714622</v>
      </c>
      <c r="DR53" s="50"/>
      <c r="DS53" s="93">
        <v>25.69334373401535</v>
      </c>
      <c r="DT53" s="35">
        <v>781199.75584100338</v>
      </c>
      <c r="DU53" s="79">
        <v>20.071633851751766</v>
      </c>
      <c r="DV53" s="26"/>
    </row>
    <row r="54" spans="1:126" x14ac:dyDescent="0.35">
      <c r="A54" s="57" t="s">
        <v>70</v>
      </c>
      <c r="B54" s="55" t="s">
        <v>270</v>
      </c>
      <c r="C54" s="316">
        <v>32.054000000000002</v>
      </c>
      <c r="D54" s="35">
        <v>579590.00222814595</v>
      </c>
      <c r="E54" s="79">
        <v>18.578177931420992</v>
      </c>
      <c r="F54" s="42"/>
      <c r="G54" s="128">
        <v>31.935200000000002</v>
      </c>
      <c r="H54" s="35">
        <v>585385.9022504274</v>
      </c>
      <c r="I54" s="79">
        <v>18.69441586554785</v>
      </c>
      <c r="J54" s="125"/>
      <c r="K54" s="128">
        <v>31.816400000000002</v>
      </c>
      <c r="L54" s="35">
        <v>591239.7612729317</v>
      </c>
      <c r="M54" s="79">
        <v>18.811120740564103</v>
      </c>
      <c r="N54" s="125"/>
      <c r="O54" s="128">
        <v>31.697600000000001</v>
      </c>
      <c r="P54" s="35">
        <v>597152.15888566105</v>
      </c>
      <c r="Q54" s="79">
        <v>18.928290271494131</v>
      </c>
      <c r="R54" s="125"/>
      <c r="S54" s="128">
        <v>31.578800000000001</v>
      </c>
      <c r="T54" s="35">
        <v>603123.68047451763</v>
      </c>
      <c r="U54" s="79">
        <v>19.045922080968698</v>
      </c>
      <c r="V54" s="50"/>
      <c r="W54" s="136">
        <v>31.46</v>
      </c>
      <c r="X54" s="35">
        <v>609154.91727926279</v>
      </c>
      <c r="Y54" s="79">
        <v>19.164013697605608</v>
      </c>
      <c r="Z54" s="42"/>
      <c r="AA54" s="128">
        <v>31.306000000000001</v>
      </c>
      <c r="AB54" s="35">
        <v>615246.46645205538</v>
      </c>
      <c r="AC54" s="79">
        <v>19.260905878748048</v>
      </c>
      <c r="AD54" s="125"/>
      <c r="AE54" s="128">
        <v>31.152000000000001</v>
      </c>
      <c r="AF54" s="35">
        <v>621398.93111657596</v>
      </c>
      <c r="AG54" s="79">
        <v>19.357819502143574</v>
      </c>
      <c r="AH54" s="125"/>
      <c r="AI54" s="128">
        <v>30.998000000000001</v>
      </c>
      <c r="AJ54" s="35">
        <v>627612.92042774172</v>
      </c>
      <c r="AK54" s="79">
        <v>19.454745307419142</v>
      </c>
      <c r="AL54" s="125"/>
      <c r="AM54" s="128">
        <v>30.844000000000001</v>
      </c>
      <c r="AN54" s="35">
        <v>633889.04963201913</v>
      </c>
      <c r="AO54" s="79">
        <v>19.551673846850001</v>
      </c>
      <c r="AP54" s="50"/>
      <c r="AQ54" s="136">
        <v>30.69</v>
      </c>
      <c r="AR54" s="35">
        <v>640227.94012833934</v>
      </c>
      <c r="AS54" s="79">
        <v>19.648595482538735</v>
      </c>
      <c r="AT54" s="42"/>
      <c r="AU54" s="128">
        <v>30.536000000000001</v>
      </c>
      <c r="AV54" s="35">
        <v>646630.2195296227</v>
      </c>
      <c r="AW54" s="79">
        <v>19.745500383556561</v>
      </c>
      <c r="AX54" s="125"/>
      <c r="AY54" s="128">
        <v>30.382000000000001</v>
      </c>
      <c r="AZ54" s="35">
        <v>653096.52172491897</v>
      </c>
      <c r="BA54" s="79">
        <v>19.842378523046492</v>
      </c>
      <c r="BB54" s="125"/>
      <c r="BC54" s="128">
        <v>30.228000000000002</v>
      </c>
      <c r="BD54" s="35">
        <v>659627.48694216821</v>
      </c>
      <c r="BE54" s="79">
        <v>19.939219675287863</v>
      </c>
      <c r="BF54" s="125"/>
      <c r="BG54" s="128">
        <v>30.074000000000002</v>
      </c>
      <c r="BH54" s="35">
        <v>666223.76181158994</v>
      </c>
      <c r="BI54" s="79">
        <v>20.036013412721758</v>
      </c>
      <c r="BJ54" s="50"/>
      <c r="BK54" s="136">
        <v>29.92</v>
      </c>
      <c r="BL54" s="35">
        <v>672885.9994297059</v>
      </c>
      <c r="BM54" s="79">
        <v>20.132749102936799</v>
      </c>
      <c r="BN54" s="42"/>
      <c r="BO54" s="128">
        <v>29.766000000000002</v>
      </c>
      <c r="BP54" s="35">
        <v>679614.85942400293</v>
      </c>
      <c r="BQ54" s="79">
        <v>20.229415905614871</v>
      </c>
      <c r="BR54" s="125"/>
      <c r="BS54" s="128">
        <v>29.612000000000002</v>
      </c>
      <c r="BT54" s="35">
        <v>686411.00801824301</v>
      </c>
      <c r="BU54" s="79">
        <v>20.326002769436215</v>
      </c>
      <c r="BV54" s="125"/>
      <c r="BW54" s="128">
        <v>29.458000000000002</v>
      </c>
      <c r="BX54" s="35">
        <v>693275.11809842545</v>
      </c>
      <c r="BY54" s="79">
        <v>20.422498428943417</v>
      </c>
      <c r="BZ54" s="125"/>
      <c r="CA54" s="128">
        <v>29.304000000000002</v>
      </c>
      <c r="CB54" s="35">
        <v>700207.86927940976</v>
      </c>
      <c r="CC54" s="79">
        <v>20.518891401363824</v>
      </c>
      <c r="CD54" s="50"/>
      <c r="CE54" s="136">
        <v>29.15</v>
      </c>
      <c r="CF54" s="35">
        <v>707209.94797220384</v>
      </c>
      <c r="CG54" s="79">
        <v>20.615169983389741</v>
      </c>
      <c r="CH54" s="42"/>
      <c r="CI54" s="128">
        <v>29.15</v>
      </c>
      <c r="CJ54" s="35">
        <v>714282.04745192593</v>
      </c>
      <c r="CK54" s="79">
        <v>20.821321683223637</v>
      </c>
      <c r="CL54" s="125"/>
      <c r="CM54" s="128">
        <v>29.15</v>
      </c>
      <c r="CN54" s="35">
        <v>721424.86792644521</v>
      </c>
      <c r="CO54" s="79">
        <v>21.029534900055879</v>
      </c>
      <c r="CP54" s="125"/>
      <c r="CQ54" s="128">
        <v>29.15</v>
      </c>
      <c r="CR54" s="35">
        <v>728639.11660570966</v>
      </c>
      <c r="CS54" s="79">
        <v>21.239830249056435</v>
      </c>
      <c r="CT54" s="125"/>
      <c r="CU54" s="128">
        <v>29.15</v>
      </c>
      <c r="CV54" s="35">
        <v>735925.50777176674</v>
      </c>
      <c r="CW54" s="79">
        <v>21.452228551546998</v>
      </c>
      <c r="CX54" s="50"/>
      <c r="CY54" s="136">
        <v>29.15</v>
      </c>
      <c r="CZ54" s="35">
        <v>743284.76284948445</v>
      </c>
      <c r="DA54" s="79">
        <v>21.66675083706247</v>
      </c>
      <c r="DB54" s="42"/>
      <c r="DC54" s="128">
        <v>29.15</v>
      </c>
      <c r="DD54" s="35">
        <v>750717.61047797929</v>
      </c>
      <c r="DE54" s="79">
        <v>21.883418345433093</v>
      </c>
      <c r="DF54" s="125"/>
      <c r="DG54" s="128">
        <v>29.15</v>
      </c>
      <c r="DH54" s="35">
        <v>758224.78658275912</v>
      </c>
      <c r="DI54" s="79">
        <v>22.10225252888743</v>
      </c>
      <c r="DJ54" s="125"/>
      <c r="DK54" s="128">
        <v>29.15</v>
      </c>
      <c r="DL54" s="35">
        <v>765807.03444858675</v>
      </c>
      <c r="DM54" s="79">
        <v>22.323275054176303</v>
      </c>
      <c r="DN54" s="125"/>
      <c r="DO54" s="128">
        <v>29.15</v>
      </c>
      <c r="DP54" s="35">
        <v>773465.10479307268</v>
      </c>
      <c r="DQ54" s="79">
        <v>22.546507804718065</v>
      </c>
      <c r="DR54" s="50"/>
      <c r="DS54" s="136">
        <v>29.15</v>
      </c>
      <c r="DT54" s="35">
        <v>781199.75584100338</v>
      </c>
      <c r="DU54" s="79">
        <v>22.771972882765247</v>
      </c>
      <c r="DV54" s="26"/>
    </row>
    <row r="55" spans="1:126" x14ac:dyDescent="0.35">
      <c r="A55" s="57" t="s">
        <v>267</v>
      </c>
      <c r="B55" s="55" t="s">
        <v>268</v>
      </c>
      <c r="C55" s="316">
        <v>0</v>
      </c>
      <c r="D55" s="35">
        <v>518340.28953846829</v>
      </c>
      <c r="E55" s="79">
        <v>0</v>
      </c>
      <c r="F55" s="42"/>
      <c r="G55" s="124">
        <v>0</v>
      </c>
      <c r="H55" s="35">
        <v>523523.69243385299</v>
      </c>
      <c r="I55" s="79">
        <v>0</v>
      </c>
      <c r="J55" s="125"/>
      <c r="K55" s="124">
        <v>0</v>
      </c>
      <c r="L55" s="35">
        <v>528758.92935819156</v>
      </c>
      <c r="M55" s="79">
        <v>0</v>
      </c>
      <c r="N55" s="125"/>
      <c r="O55" s="124">
        <v>0</v>
      </c>
      <c r="P55" s="35">
        <v>534046.51865177345</v>
      </c>
      <c r="Q55" s="79">
        <v>0</v>
      </c>
      <c r="R55" s="125"/>
      <c r="S55" s="124">
        <v>0</v>
      </c>
      <c r="T55" s="35">
        <v>539386.98383829114</v>
      </c>
      <c r="U55" s="79">
        <v>0</v>
      </c>
      <c r="V55" s="50"/>
      <c r="W55" s="59">
        <v>0</v>
      </c>
      <c r="X55" s="35">
        <v>544780.85367667407</v>
      </c>
      <c r="Y55" s="79">
        <v>0</v>
      </c>
      <c r="Z55" s="42"/>
      <c r="AA55" s="124">
        <v>0</v>
      </c>
      <c r="AB55" s="35">
        <v>550228.66221344087</v>
      </c>
      <c r="AC55" s="79">
        <v>0</v>
      </c>
      <c r="AD55" s="125"/>
      <c r="AE55" s="124">
        <v>0</v>
      </c>
      <c r="AF55" s="35">
        <v>555730.94883557525</v>
      </c>
      <c r="AG55" s="79">
        <v>0</v>
      </c>
      <c r="AH55" s="125"/>
      <c r="AI55" s="124">
        <v>0</v>
      </c>
      <c r="AJ55" s="35">
        <v>561288.25832393102</v>
      </c>
      <c r="AK55" s="79">
        <v>0</v>
      </c>
      <c r="AL55" s="125"/>
      <c r="AM55" s="124">
        <v>0</v>
      </c>
      <c r="AN55" s="35">
        <v>566901.14090717037</v>
      </c>
      <c r="AO55" s="79">
        <v>0</v>
      </c>
      <c r="AP55" s="50"/>
      <c r="AQ55" s="59">
        <v>62</v>
      </c>
      <c r="AR55" s="35">
        <v>572570.15231624211</v>
      </c>
      <c r="AS55" s="79">
        <v>35.499349443607009</v>
      </c>
      <c r="AT55" s="42"/>
      <c r="AU55" s="124">
        <v>62</v>
      </c>
      <c r="AV55" s="35">
        <v>578295.85383940453</v>
      </c>
      <c r="AW55" s="79">
        <v>35.854342938043082</v>
      </c>
      <c r="AX55" s="125"/>
      <c r="AY55" s="124">
        <v>62</v>
      </c>
      <c r="AZ55" s="35">
        <v>584078.8123777986</v>
      </c>
      <c r="BA55" s="79">
        <v>36.212886367423515</v>
      </c>
      <c r="BB55" s="125"/>
      <c r="BC55" s="124">
        <v>62</v>
      </c>
      <c r="BD55" s="35">
        <v>589919.60050157655</v>
      </c>
      <c r="BE55" s="79">
        <v>36.575015231097744</v>
      </c>
      <c r="BF55" s="125"/>
      <c r="BG55" s="124">
        <v>62</v>
      </c>
      <c r="BH55" s="35">
        <v>595818.79650659231</v>
      </c>
      <c r="BI55" s="79">
        <v>36.940765383408724</v>
      </c>
      <c r="BJ55" s="50"/>
      <c r="BK55" s="124">
        <v>62</v>
      </c>
      <c r="BL55" s="35">
        <v>601776.98447165824</v>
      </c>
      <c r="BM55" s="79">
        <v>37.310173037242812</v>
      </c>
      <c r="BN55" s="42"/>
      <c r="BO55" s="124">
        <v>62</v>
      </c>
      <c r="BP55" s="35">
        <v>607794.75431637478</v>
      </c>
      <c r="BQ55" s="79">
        <v>37.683274767615238</v>
      </c>
      <c r="BR55" s="125"/>
      <c r="BS55" s="124">
        <v>62</v>
      </c>
      <c r="BT55" s="35">
        <v>613872.70185953856</v>
      </c>
      <c r="BU55" s="79">
        <v>38.060107515291392</v>
      </c>
      <c r="BV55" s="125"/>
      <c r="BW55" s="124">
        <v>62</v>
      </c>
      <c r="BX55" s="35">
        <v>620011.428878134</v>
      </c>
      <c r="BY55" s="79">
        <v>38.440708590444309</v>
      </c>
      <c r="BZ55" s="125"/>
      <c r="CA55" s="124">
        <v>62</v>
      </c>
      <c r="CB55" s="35">
        <v>626211.5431669153</v>
      </c>
      <c r="CC55" s="79">
        <v>38.825115676348744</v>
      </c>
      <c r="CD55" s="50"/>
      <c r="CE55" s="124">
        <v>62</v>
      </c>
      <c r="CF55" s="35">
        <v>632473.65859858447</v>
      </c>
      <c r="CG55" s="79">
        <v>39.213366833112239</v>
      </c>
      <c r="CH55" s="42"/>
      <c r="CI55" s="124">
        <v>62</v>
      </c>
      <c r="CJ55" s="35">
        <v>638798.39518457034</v>
      </c>
      <c r="CK55" s="79">
        <v>39.605500501443366</v>
      </c>
      <c r="CL55" s="125"/>
      <c r="CM55" s="124">
        <v>62</v>
      </c>
      <c r="CN55" s="35">
        <v>645186.37913641601</v>
      </c>
      <c r="CO55" s="79">
        <v>40.001555506457791</v>
      </c>
      <c r="CP55" s="125"/>
      <c r="CQ55" s="124">
        <v>62</v>
      </c>
      <c r="CR55" s="35">
        <v>651638.24292778014</v>
      </c>
      <c r="CS55" s="79">
        <v>40.401571061522375</v>
      </c>
      <c r="CT55" s="125"/>
      <c r="CU55" s="124">
        <v>62</v>
      </c>
      <c r="CV55" s="35">
        <v>658154.6253570579</v>
      </c>
      <c r="CW55" s="79">
        <v>40.805586772137588</v>
      </c>
      <c r="CX55" s="50"/>
      <c r="CY55" s="124">
        <v>62</v>
      </c>
      <c r="CZ55" s="35">
        <v>664736.17161062849</v>
      </c>
      <c r="DA55" s="79">
        <v>41.213642639858968</v>
      </c>
      <c r="DB55" s="42"/>
      <c r="DC55" s="124">
        <v>62</v>
      </c>
      <c r="DD55" s="35">
        <v>671383.53332673479</v>
      </c>
      <c r="DE55" s="79">
        <v>41.625779066257557</v>
      </c>
      <c r="DF55" s="125"/>
      <c r="DG55" s="124">
        <v>62</v>
      </c>
      <c r="DH55" s="35">
        <v>678097.36866000213</v>
      </c>
      <c r="DI55" s="79">
        <v>42.042036856920127</v>
      </c>
      <c r="DJ55" s="125"/>
      <c r="DK55" s="124">
        <v>62</v>
      </c>
      <c r="DL55" s="35">
        <v>684878.34234660212</v>
      </c>
      <c r="DM55" s="79">
        <v>42.462457225489331</v>
      </c>
      <c r="DN55" s="125"/>
      <c r="DO55" s="124">
        <v>62</v>
      </c>
      <c r="DP55" s="35">
        <v>691727.12577006815</v>
      </c>
      <c r="DQ55" s="79">
        <v>42.887081797744223</v>
      </c>
      <c r="DR55" s="50"/>
      <c r="DS55" s="124">
        <v>62</v>
      </c>
      <c r="DT55" s="35">
        <v>698644.39702776878</v>
      </c>
      <c r="DU55" s="79">
        <v>43.315952615721663</v>
      </c>
      <c r="DV55" s="26"/>
    </row>
    <row r="56" spans="1:126" x14ac:dyDescent="0.35">
      <c r="A56" s="9" t="s">
        <v>71</v>
      </c>
      <c r="B56" s="10" t="s">
        <v>82</v>
      </c>
      <c r="C56" s="314">
        <v>126.13534992956296</v>
      </c>
      <c r="D56" s="35">
        <v>347230.18425866496</v>
      </c>
      <c r="E56" s="79">
        <v>43.79800079757333</v>
      </c>
      <c r="F56" s="42"/>
      <c r="G56" s="145">
        <v>140.88287056516239</v>
      </c>
      <c r="H56" s="35">
        <v>350702.48610125162</v>
      </c>
      <c r="I56" s="79">
        <v>49.407972956283295</v>
      </c>
      <c r="J56" s="14"/>
      <c r="K56" s="145">
        <v>136.40237157330881</v>
      </c>
      <c r="L56" s="35">
        <v>354209.51096226415</v>
      </c>
      <c r="M56" s="79">
        <v>48.315017329074756</v>
      </c>
      <c r="N56" s="14"/>
      <c r="O56" s="145">
        <v>131.95139430902981</v>
      </c>
      <c r="P56" s="35">
        <v>357751.60607188678</v>
      </c>
      <c r="Q56" s="79">
        <v>47.205823237480239</v>
      </c>
      <c r="R56" s="14"/>
      <c r="S56" s="145">
        <v>127.53449281744891</v>
      </c>
      <c r="T56" s="35">
        <v>361329.12213260564</v>
      </c>
      <c r="U56" s="79">
        <v>46.081926331355916</v>
      </c>
      <c r="V56" s="50"/>
      <c r="W56" s="145">
        <v>123.15346700333492</v>
      </c>
      <c r="X56" s="35">
        <v>364942.41335393168</v>
      </c>
      <c r="Y56" s="79">
        <v>44.943923461100837</v>
      </c>
      <c r="Z56" s="42"/>
      <c r="AA56" s="145">
        <v>118.81260245266927</v>
      </c>
      <c r="AB56" s="35">
        <v>368591.837487471</v>
      </c>
      <c r="AC56" s="79">
        <v>43.793355454697767</v>
      </c>
      <c r="AD56" s="14"/>
      <c r="AE56" s="145">
        <v>114.51360001680555</v>
      </c>
      <c r="AF56" s="35">
        <v>372277.75586234569</v>
      </c>
      <c r="AG56" s="79">
        <v>42.630866029974641</v>
      </c>
      <c r="AH56" s="14"/>
      <c r="AI56" s="145">
        <v>110.26046533513789</v>
      </c>
      <c r="AJ56" s="35">
        <v>376000.53342096915</v>
      </c>
      <c r="AK56" s="79">
        <v>41.457993781256121</v>
      </c>
      <c r="AL56" s="14"/>
      <c r="AM56" s="145">
        <v>106.05585969390168</v>
      </c>
      <c r="AN56" s="35">
        <v>379760.53875517886</v>
      </c>
      <c r="AO56" s="79">
        <v>40.275830415499762</v>
      </c>
      <c r="AP56" s="50"/>
      <c r="AQ56" s="145">
        <v>101.90131112335308</v>
      </c>
      <c r="AR56" s="35">
        <v>383558.14414273063</v>
      </c>
      <c r="AS56" s="79">
        <v>39.085077780184299</v>
      </c>
      <c r="AT56" s="42"/>
      <c r="AU56" s="145">
        <v>97.800388990506121</v>
      </c>
      <c r="AV56" s="35">
        <v>387393.72558415792</v>
      </c>
      <c r="AW56" s="79">
        <v>37.887257054612029</v>
      </c>
      <c r="AX56" s="14"/>
      <c r="AY56" s="145">
        <v>93.754491344986263</v>
      </c>
      <c r="AZ56" s="35">
        <v>391267.66283999948</v>
      </c>
      <c r="BA56" s="79">
        <v>36.683100709305734</v>
      </c>
      <c r="BB56" s="14"/>
      <c r="BC56" s="145">
        <v>89.766887817304763</v>
      </c>
      <c r="BD56" s="35">
        <v>395180.33946839947</v>
      </c>
      <c r="BE56" s="79">
        <v>35.47410920066423</v>
      </c>
      <c r="BF56" s="14"/>
      <c r="BG56" s="145">
        <v>85.838836875512811</v>
      </c>
      <c r="BH56" s="35">
        <v>399132.14286308346</v>
      </c>
      <c r="BI56" s="79">
        <v>34.261038902998095</v>
      </c>
      <c r="BJ56" s="50"/>
      <c r="BK56" s="145">
        <v>81.964994089859033</v>
      </c>
      <c r="BL56" s="35">
        <v>403123.46429171431</v>
      </c>
      <c r="BM56" s="79">
        <v>33.042012368153863</v>
      </c>
      <c r="BN56" s="42"/>
      <c r="BO56" s="145">
        <v>78.143659965398896</v>
      </c>
      <c r="BP56" s="35">
        <v>407154.69893463148</v>
      </c>
      <c r="BQ56" s="79">
        <v>31.816558346862205</v>
      </c>
      <c r="BR56" s="14"/>
      <c r="BS56" s="145">
        <v>74.378423149463828</v>
      </c>
      <c r="BT56" s="35">
        <v>411226.24592397781</v>
      </c>
      <c r="BU56" s="79">
        <v>30.586359729499097</v>
      </c>
      <c r="BV56" s="14"/>
      <c r="BW56" s="145">
        <v>70.671980066274315</v>
      </c>
      <c r="BX56" s="35">
        <v>415338.50838321762</v>
      </c>
      <c r="BY56" s="79">
        <v>29.352794785214865</v>
      </c>
      <c r="BZ56" s="14"/>
      <c r="CA56" s="145">
        <v>67.028356855945219</v>
      </c>
      <c r="CB56" s="35">
        <v>419491.89346704981</v>
      </c>
      <c r="CC56" s="79">
        <v>28.117852333485569</v>
      </c>
      <c r="CD56" s="50"/>
      <c r="CE56" s="145">
        <v>63.449958936868192</v>
      </c>
      <c r="CF56" s="35">
        <v>423686.81240172032</v>
      </c>
      <c r="CG56" s="79">
        <v>26.88291084898173</v>
      </c>
      <c r="CH56" s="42"/>
      <c r="CI56" s="145">
        <v>59.940366385815054</v>
      </c>
      <c r="CJ56" s="35">
        <v>427923.68052573752</v>
      </c>
      <c r="CK56" s="79">
        <v>25.649902195879175</v>
      </c>
      <c r="CL56" s="14"/>
      <c r="CM56" s="145">
        <v>56.50225265799746</v>
      </c>
      <c r="CN56" s="35">
        <v>432202.91733099491</v>
      </c>
      <c r="CO56" s="79">
        <v>24.420438434559465</v>
      </c>
      <c r="CP56" s="14"/>
      <c r="CQ56" s="145">
        <v>53.137559655714476</v>
      </c>
      <c r="CR56" s="35">
        <v>436524.94650430488</v>
      </c>
      <c r="CS56" s="79">
        <v>23.19587038608007</v>
      </c>
      <c r="CT56" s="14"/>
      <c r="CU56" s="145">
        <v>49.845632318189594</v>
      </c>
      <c r="CV56" s="35">
        <v>440890.19596934796</v>
      </c>
      <c r="CW56" s="79">
        <v>21.976450600982673</v>
      </c>
      <c r="CX56" s="50"/>
      <c r="CY56" s="145">
        <v>46.628774341114784</v>
      </c>
      <c r="CZ56" s="35">
        <v>445299.09792904143</v>
      </c>
      <c r="DA56" s="79">
        <v>20.763751151635248</v>
      </c>
      <c r="DB56" s="42"/>
      <c r="DC56" s="145">
        <v>43.490076879293838</v>
      </c>
      <c r="DD56" s="35">
        <v>449752.08890833182</v>
      </c>
      <c r="DE56" s="79">
        <v>19.559752923246347</v>
      </c>
      <c r="DF56" s="14"/>
      <c r="DG56" s="145">
        <v>40.431862171431021</v>
      </c>
      <c r="DH56" s="35">
        <v>454249.60979741515</v>
      </c>
      <c r="DI56" s="79">
        <v>18.366157614755412</v>
      </c>
      <c r="DJ56" s="14"/>
      <c r="DK56" s="145">
        <v>37.455841875688336</v>
      </c>
      <c r="DL56" s="35">
        <v>458792.10589538928</v>
      </c>
      <c r="DM56" s="79">
        <v>17.184444572231758</v>
      </c>
      <c r="DN56" s="14"/>
      <c r="DO56" s="145">
        <v>34.583382174427847</v>
      </c>
      <c r="DP56" s="35">
        <v>463380.02695434319</v>
      </c>
      <c r="DQ56" s="79">
        <v>16.02524856415873</v>
      </c>
      <c r="DR56" s="50"/>
      <c r="DS56" s="145">
        <v>31.811517035314353</v>
      </c>
      <c r="DT56" s="35">
        <v>468013.82722388662</v>
      </c>
      <c r="DU56" s="79">
        <v>14.888229837495338</v>
      </c>
      <c r="DV56" s="26"/>
    </row>
    <row r="57" spans="1:126" x14ac:dyDescent="0.35">
      <c r="A57" s="57" t="s">
        <v>72</v>
      </c>
      <c r="B57" s="55" t="s">
        <v>32</v>
      </c>
      <c r="C57" s="311">
        <v>126.13534992956296</v>
      </c>
      <c r="D57" s="35">
        <v>347230.18425866496</v>
      </c>
      <c r="E57" s="79">
        <v>43.79800079757333</v>
      </c>
      <c r="F57" s="42"/>
      <c r="G57" s="146">
        <v>140.88287056516239</v>
      </c>
      <c r="H57" s="35">
        <v>350702.48610125162</v>
      </c>
      <c r="I57" s="79">
        <v>49.407972956283295</v>
      </c>
      <c r="J57" s="125"/>
      <c r="K57" s="146">
        <v>136.40237157330881</v>
      </c>
      <c r="L57" s="35">
        <v>354209.51096226415</v>
      </c>
      <c r="M57" s="79">
        <v>48.315017329074756</v>
      </c>
      <c r="N57" s="125"/>
      <c r="O57" s="146">
        <v>131.95139430902981</v>
      </c>
      <c r="P57" s="35">
        <v>357751.60607188678</v>
      </c>
      <c r="Q57" s="79">
        <v>47.205823237480239</v>
      </c>
      <c r="R57" s="125"/>
      <c r="S57" s="146">
        <v>127.53449281744891</v>
      </c>
      <c r="T57" s="35">
        <v>361329.12213260564</v>
      </c>
      <c r="U57" s="79">
        <v>46.081926331355916</v>
      </c>
      <c r="V57" s="50"/>
      <c r="W57" s="146">
        <v>123.15346700333492</v>
      </c>
      <c r="X57" s="35">
        <v>364942.41335393168</v>
      </c>
      <c r="Y57" s="79">
        <v>44.943923461100837</v>
      </c>
      <c r="Z57" s="42"/>
      <c r="AA57" s="146">
        <v>118.81260245266927</v>
      </c>
      <c r="AB57" s="35">
        <v>368591.837487471</v>
      </c>
      <c r="AC57" s="79">
        <v>43.793355454697767</v>
      </c>
      <c r="AD57" s="125"/>
      <c r="AE57" s="146">
        <v>114.51360001680555</v>
      </c>
      <c r="AF57" s="35">
        <v>372277.75586234569</v>
      </c>
      <c r="AG57" s="79">
        <v>42.630866029974641</v>
      </c>
      <c r="AH57" s="125"/>
      <c r="AI57" s="146">
        <v>110.26046533513789</v>
      </c>
      <c r="AJ57" s="35">
        <v>376000.53342096915</v>
      </c>
      <c r="AK57" s="79">
        <v>41.457993781256121</v>
      </c>
      <c r="AL57" s="125"/>
      <c r="AM57" s="146">
        <v>106.05585969390168</v>
      </c>
      <c r="AN57" s="35">
        <v>379760.53875517886</v>
      </c>
      <c r="AO57" s="79">
        <v>40.275830415499762</v>
      </c>
      <c r="AP57" s="50"/>
      <c r="AQ57" s="146">
        <v>101.90131112335308</v>
      </c>
      <c r="AR57" s="35">
        <v>383558.14414273063</v>
      </c>
      <c r="AS57" s="79">
        <v>39.085077780184299</v>
      </c>
      <c r="AT57" s="42"/>
      <c r="AU57" s="146">
        <v>97.800388990506121</v>
      </c>
      <c r="AV57" s="35">
        <v>387393.72558415792</v>
      </c>
      <c r="AW57" s="79">
        <v>37.887257054612029</v>
      </c>
      <c r="AX57" s="125"/>
      <c r="AY57" s="146">
        <v>93.754491344986263</v>
      </c>
      <c r="AZ57" s="35">
        <v>391267.66283999948</v>
      </c>
      <c r="BA57" s="79">
        <v>36.683100709305734</v>
      </c>
      <c r="BB57" s="125"/>
      <c r="BC57" s="146">
        <v>89.766887817304763</v>
      </c>
      <c r="BD57" s="35">
        <v>395180.33946839947</v>
      </c>
      <c r="BE57" s="79">
        <v>35.47410920066423</v>
      </c>
      <c r="BF57" s="125"/>
      <c r="BG57" s="146">
        <v>85.838836875512811</v>
      </c>
      <c r="BH57" s="35">
        <v>399132.14286308346</v>
      </c>
      <c r="BI57" s="79">
        <v>34.261038902998095</v>
      </c>
      <c r="BJ57" s="50"/>
      <c r="BK57" s="146">
        <v>81.964994089859033</v>
      </c>
      <c r="BL57" s="35">
        <v>403123.46429171431</v>
      </c>
      <c r="BM57" s="79">
        <v>33.042012368153863</v>
      </c>
      <c r="BN57" s="42"/>
      <c r="BO57" s="146">
        <v>78.143659965398896</v>
      </c>
      <c r="BP57" s="35">
        <v>407154.69893463148</v>
      </c>
      <c r="BQ57" s="79">
        <v>31.816558346862205</v>
      </c>
      <c r="BR57" s="125"/>
      <c r="BS57" s="146">
        <v>74.378423149463828</v>
      </c>
      <c r="BT57" s="35">
        <v>411226.24592397781</v>
      </c>
      <c r="BU57" s="79">
        <v>30.586359729499097</v>
      </c>
      <c r="BV57" s="125"/>
      <c r="BW57" s="146">
        <v>70.671980066274315</v>
      </c>
      <c r="BX57" s="35">
        <v>415338.50838321762</v>
      </c>
      <c r="BY57" s="79">
        <v>29.352794785214865</v>
      </c>
      <c r="BZ57" s="125"/>
      <c r="CA57" s="146">
        <v>67.028356855945219</v>
      </c>
      <c r="CB57" s="35">
        <v>419491.89346704981</v>
      </c>
      <c r="CC57" s="79">
        <v>28.117852333485569</v>
      </c>
      <c r="CD57" s="50"/>
      <c r="CE57" s="146">
        <v>63.449958936868192</v>
      </c>
      <c r="CF57" s="35">
        <v>423686.81240172032</v>
      </c>
      <c r="CG57" s="79">
        <v>26.88291084898173</v>
      </c>
      <c r="CH57" s="42"/>
      <c r="CI57" s="146">
        <v>59.940366385815054</v>
      </c>
      <c r="CJ57" s="35">
        <v>427923.68052573752</v>
      </c>
      <c r="CK57" s="79">
        <v>25.649902195879175</v>
      </c>
      <c r="CL57" s="125"/>
      <c r="CM57" s="146">
        <v>56.50225265799746</v>
      </c>
      <c r="CN57" s="35">
        <v>432202.91733099491</v>
      </c>
      <c r="CO57" s="79">
        <v>24.420438434559465</v>
      </c>
      <c r="CP57" s="125"/>
      <c r="CQ57" s="146">
        <v>53.137559655714476</v>
      </c>
      <c r="CR57" s="35">
        <v>436524.94650430488</v>
      </c>
      <c r="CS57" s="79">
        <v>23.19587038608007</v>
      </c>
      <c r="CT57" s="125"/>
      <c r="CU57" s="146">
        <v>49.845632318189594</v>
      </c>
      <c r="CV57" s="35">
        <v>440890.19596934796</v>
      </c>
      <c r="CW57" s="79">
        <v>21.976450600982673</v>
      </c>
      <c r="CX57" s="50"/>
      <c r="CY57" s="146">
        <v>46.628774341114784</v>
      </c>
      <c r="CZ57" s="35">
        <v>445299.09792904143</v>
      </c>
      <c r="DA57" s="79">
        <v>20.763751151635248</v>
      </c>
      <c r="DB57" s="42"/>
      <c r="DC57" s="146">
        <v>43.490076879293838</v>
      </c>
      <c r="DD57" s="35">
        <v>449752.08890833182</v>
      </c>
      <c r="DE57" s="79">
        <v>19.559752923246347</v>
      </c>
      <c r="DF57" s="125"/>
      <c r="DG57" s="146">
        <v>40.431862171431021</v>
      </c>
      <c r="DH57" s="35">
        <v>454249.60979741515</v>
      </c>
      <c r="DI57" s="79">
        <v>18.366157614755412</v>
      </c>
      <c r="DJ57" s="125"/>
      <c r="DK57" s="146">
        <v>37.455841875688336</v>
      </c>
      <c r="DL57" s="35">
        <v>458792.10589538928</v>
      </c>
      <c r="DM57" s="79">
        <v>17.184444572231758</v>
      </c>
      <c r="DN57" s="125"/>
      <c r="DO57" s="146">
        <v>34.583382174427847</v>
      </c>
      <c r="DP57" s="35">
        <v>463380.02695434319</v>
      </c>
      <c r="DQ57" s="79">
        <v>16.02524856415873</v>
      </c>
      <c r="DR57" s="50"/>
      <c r="DS57" s="146">
        <v>31.811517035314353</v>
      </c>
      <c r="DT57" s="35">
        <v>468013.82722388662</v>
      </c>
      <c r="DU57" s="79">
        <v>14.888229837495338</v>
      </c>
      <c r="DV57" s="26"/>
    </row>
    <row r="58" spans="1:126" x14ac:dyDescent="0.35">
      <c r="A58" s="9" t="s">
        <v>73</v>
      </c>
      <c r="B58" s="10" t="s">
        <v>99</v>
      </c>
      <c r="C58" s="314">
        <v>1241.0587270873539</v>
      </c>
      <c r="D58" s="35">
        <v>615601.93163079116</v>
      </c>
      <c r="E58" s="79">
        <v>763.99814966222596</v>
      </c>
      <c r="F58" s="42"/>
      <c r="G58" s="41">
        <v>1226.5619973484195</v>
      </c>
      <c r="H58" s="35">
        <v>621757.95094709913</v>
      </c>
      <c r="I58" s="79">
        <v>762.62467418093456</v>
      </c>
      <c r="J58" s="14"/>
      <c r="K58" s="41">
        <v>1212.0681604960346</v>
      </c>
      <c r="L58" s="35">
        <v>627975.53045657009</v>
      </c>
      <c r="M58" s="79">
        <v>761.14914603701641</v>
      </c>
      <c r="N58" s="14"/>
      <c r="O58" s="41">
        <v>1197.5764762253903</v>
      </c>
      <c r="P58" s="35">
        <v>634255.28576113575</v>
      </c>
      <c r="Q58" s="79">
        <v>759.56921014914894</v>
      </c>
      <c r="R58" s="14"/>
      <c r="S58" s="41">
        <v>1177.4900976785666</v>
      </c>
      <c r="T58" s="35">
        <v>640597.83861874708</v>
      </c>
      <c r="U58" s="79">
        <v>754.29761156786719</v>
      </c>
      <c r="V58" s="50"/>
      <c r="W58" s="41">
        <v>1852.845424820212</v>
      </c>
      <c r="X58" s="35">
        <v>647003.81700493454</v>
      </c>
      <c r="Y58" s="79">
        <v>1198.7980621788065</v>
      </c>
      <c r="Z58" s="42"/>
      <c r="AA58" s="41">
        <v>1867.5693162846758</v>
      </c>
      <c r="AB58" s="35">
        <v>653473.85517498385</v>
      </c>
      <c r="AC58" s="79">
        <v>1220.4077209190559</v>
      </c>
      <c r="AD58" s="14"/>
      <c r="AE58" s="41">
        <v>1882.2765025953299</v>
      </c>
      <c r="AF58" s="35">
        <v>660008.5937267337</v>
      </c>
      <c r="AG58" s="79">
        <v>1242.3186674828185</v>
      </c>
      <c r="AH58" s="14"/>
      <c r="AI58" s="41">
        <v>1896.9669024737818</v>
      </c>
      <c r="AJ58" s="35">
        <v>666608.67966400099</v>
      </c>
      <c r="AK58" s="79">
        <v>1264.5346022243573</v>
      </c>
      <c r="AL58" s="14"/>
      <c r="AM58" s="41">
        <v>1911.640434304315</v>
      </c>
      <c r="AN58" s="35">
        <v>673274.76646064105</v>
      </c>
      <c r="AO58" s="79">
        <v>1287.0592669629561</v>
      </c>
      <c r="AP58" s="50"/>
      <c r="AQ58" s="41">
        <v>1926.5948287580918</v>
      </c>
      <c r="AR58" s="35">
        <v>680007.51412524749</v>
      </c>
      <c r="AS58" s="79">
        <v>1310.0989602303468</v>
      </c>
      <c r="AT58" s="42"/>
      <c r="AU58" s="41">
        <v>1926.7846501186727</v>
      </c>
      <c r="AV58" s="35">
        <v>686807.58926649997</v>
      </c>
      <c r="AW58" s="79">
        <v>1323.3303205837024</v>
      </c>
      <c r="AX58" s="14"/>
      <c r="AY58" s="41">
        <v>1926.9573565472938</v>
      </c>
      <c r="AZ58" s="35">
        <v>693675.66515916493</v>
      </c>
      <c r="BA58" s="79">
        <v>1336.6834260362903</v>
      </c>
      <c r="BB58" s="14"/>
      <c r="BC58" s="41">
        <v>1927.1128650659707</v>
      </c>
      <c r="BD58" s="35">
        <v>700612.42181075655</v>
      </c>
      <c r="BE58" s="79">
        <v>1350.1592114965356</v>
      </c>
      <c r="BF58" s="14"/>
      <c r="BG58" s="41">
        <v>1927.2510923528864</v>
      </c>
      <c r="BH58" s="35">
        <v>707618.5460288641</v>
      </c>
      <c r="BI58" s="79">
        <v>1363.7586158032896</v>
      </c>
      <c r="BJ58" s="50"/>
      <c r="BK58" s="41">
        <v>1927.3719547410733</v>
      </c>
      <c r="BL58" s="35">
        <v>714694.73148915276</v>
      </c>
      <c r="BM58" s="79">
        <v>1377.4825816733949</v>
      </c>
      <c r="BN58" s="42"/>
      <c r="BO58" s="41">
        <v>1926.8803682170937</v>
      </c>
      <c r="BP58" s="35">
        <v>721841.67880404426</v>
      </c>
      <c r="BQ58" s="79">
        <v>1390.902559848382</v>
      </c>
      <c r="BR58" s="14"/>
      <c r="BS58" s="41">
        <v>1926.3712484197133</v>
      </c>
      <c r="BT58" s="35">
        <v>729060.09559208469</v>
      </c>
      <c r="BU58" s="79">
        <v>1404.4404065187198</v>
      </c>
      <c r="BV58" s="14"/>
      <c r="BW58" s="41">
        <v>1925.8445106385698</v>
      </c>
      <c r="BX58" s="35">
        <v>736350.69654800557</v>
      </c>
      <c r="BY58" s="79">
        <v>1418.0969468518638</v>
      </c>
      <c r="BZ58" s="14"/>
      <c r="CA58" s="41">
        <v>1925.300069812839</v>
      </c>
      <c r="CB58" s="35">
        <v>743714.20351348561</v>
      </c>
      <c r="CC58" s="79">
        <v>1431.8730079453137</v>
      </c>
      <c r="CD58" s="50"/>
      <c r="CE58" s="41">
        <v>1925.2378405298939</v>
      </c>
      <c r="CF58" s="35">
        <v>751151.34554862045</v>
      </c>
      <c r="CG58" s="79">
        <v>1446.1449944151502</v>
      </c>
      <c r="CH58" s="42"/>
      <c r="CI58" s="41">
        <v>1924.6577370239579</v>
      </c>
      <c r="CJ58" s="35">
        <v>758662.85900410661</v>
      </c>
      <c r="CK58" s="79">
        <v>1460.16634137497</v>
      </c>
      <c r="CL58" s="14"/>
      <c r="CM58" s="41">
        <v>1924.0596731747573</v>
      </c>
      <c r="CN58" s="35">
        <v>766249.48759414768</v>
      </c>
      <c r="CO58" s="79">
        <v>1474.3097386707211</v>
      </c>
      <c r="CP58" s="14"/>
      <c r="CQ58" s="41">
        <v>1923.4435625061637</v>
      </c>
      <c r="CR58" s="35">
        <v>773911.9824700891</v>
      </c>
      <c r="CS58" s="79">
        <v>1488.5760206284758</v>
      </c>
      <c r="CT58" s="14"/>
      <c r="CU58" s="41">
        <v>1922.8093181848353</v>
      </c>
      <c r="CV58" s="35">
        <v>781651.10229478998</v>
      </c>
      <c r="CW58" s="79">
        <v>1502.9660230618701</v>
      </c>
      <c r="CX58" s="50"/>
      <c r="CY58" s="41">
        <v>1922.156853018852</v>
      </c>
      <c r="CZ58" s="35">
        <v>789467.61331773794</v>
      </c>
      <c r="DA58" s="79">
        <v>1517.4805831751271</v>
      </c>
      <c r="DB58" s="42"/>
      <c r="DC58" s="41">
        <v>1919.7010794563446</v>
      </c>
      <c r="DD58" s="35">
        <v>797362.2894509153</v>
      </c>
      <c r="DE58" s="79">
        <v>1530.6972477767042</v>
      </c>
      <c r="DF58" s="14"/>
      <c r="DG58" s="41">
        <v>1917.2269095841202</v>
      </c>
      <c r="DH58" s="35">
        <v>805335.91234542441</v>
      </c>
      <c r="DI58" s="79">
        <v>1544.0116824031261</v>
      </c>
      <c r="DJ58" s="14"/>
      <c r="DK58" s="41">
        <v>1914.734255126283</v>
      </c>
      <c r="DL58" s="35">
        <v>813389.27146887861</v>
      </c>
      <c r="DM58" s="79">
        <v>1557.4243008336732</v>
      </c>
      <c r="DN58" s="14"/>
      <c r="DO58" s="41">
        <v>1912.2230274428478</v>
      </c>
      <c r="DP58" s="35">
        <v>821523.16418356739</v>
      </c>
      <c r="DQ58" s="79">
        <v>1570.9355121295289</v>
      </c>
      <c r="DR58" s="50"/>
      <c r="DS58" s="41">
        <v>1909.6931375283514</v>
      </c>
      <c r="DT58" s="35">
        <v>829738.39582540304</v>
      </c>
      <c r="DU58" s="79">
        <v>1584.5457204515551</v>
      </c>
      <c r="DV58" s="26"/>
    </row>
    <row r="59" spans="1:126" x14ac:dyDescent="0.35">
      <c r="A59" s="57" t="s">
        <v>74</v>
      </c>
      <c r="B59" s="55" t="s">
        <v>37</v>
      </c>
      <c r="C59" s="333">
        <v>429.10808492168326</v>
      </c>
      <c r="D59" s="35">
        <v>253585.36931023892</v>
      </c>
      <c r="E59" s="79">
        <v>108.81553218887441</v>
      </c>
      <c r="F59" s="42"/>
      <c r="G59" s="124">
        <v>429.10808492168326</v>
      </c>
      <c r="H59" s="35">
        <v>256121.22300334132</v>
      </c>
      <c r="I59" s="79">
        <v>109.90368751076316</v>
      </c>
      <c r="J59" s="125"/>
      <c r="K59" s="124">
        <v>429.10808492168326</v>
      </c>
      <c r="L59" s="35">
        <v>258682.43523337474</v>
      </c>
      <c r="M59" s="79">
        <v>111.00272438587081</v>
      </c>
      <c r="N59" s="125"/>
      <c r="O59" s="124">
        <v>429.10808492168326</v>
      </c>
      <c r="P59" s="35">
        <v>261269.2595857085</v>
      </c>
      <c r="Q59" s="79">
        <v>112.11275162972952</v>
      </c>
      <c r="R59" s="125"/>
      <c r="S59" s="124">
        <v>429.10808492168326</v>
      </c>
      <c r="T59" s="35">
        <v>263881.95218156558</v>
      </c>
      <c r="U59" s="79">
        <v>113.23387914602681</v>
      </c>
      <c r="V59" s="50"/>
      <c r="W59" s="136">
        <v>1124.3663342140026</v>
      </c>
      <c r="X59" s="35">
        <v>266520.77170338121</v>
      </c>
      <c r="Y59" s="79">
        <v>299.66698307201779</v>
      </c>
      <c r="Z59" s="42"/>
      <c r="AA59" s="124">
        <v>1124.3663342140026</v>
      </c>
      <c r="AB59" s="35">
        <v>269185.97942041501</v>
      </c>
      <c r="AC59" s="79">
        <v>302.66365290273797</v>
      </c>
      <c r="AD59" s="125"/>
      <c r="AE59" s="124">
        <v>1124.3663342140026</v>
      </c>
      <c r="AF59" s="35">
        <v>271877.83921461919</v>
      </c>
      <c r="AG59" s="79">
        <v>305.69028943176539</v>
      </c>
      <c r="AH59" s="125"/>
      <c r="AI59" s="124">
        <v>1124.3663342140026</v>
      </c>
      <c r="AJ59" s="35">
        <v>274596.61760676536</v>
      </c>
      <c r="AK59" s="79">
        <v>308.747192326083</v>
      </c>
      <c r="AL59" s="125"/>
      <c r="AM59" s="124">
        <v>1124.3663342140026</v>
      </c>
      <c r="AN59" s="35">
        <v>277342.58378283301</v>
      </c>
      <c r="AO59" s="79">
        <v>311.8346642493438</v>
      </c>
      <c r="AP59" s="50"/>
      <c r="AQ59" s="136">
        <v>1124.3641468394978</v>
      </c>
      <c r="AR59" s="35">
        <v>280116.00962066132</v>
      </c>
      <c r="AS59" s="79">
        <v>314.95239817321942</v>
      </c>
      <c r="AT59" s="42"/>
      <c r="AU59" s="124">
        <v>1124.3641468394978</v>
      </c>
      <c r="AV59" s="35">
        <v>282917.16971686797</v>
      </c>
      <c r="AW59" s="79">
        <v>318.10192215495169</v>
      </c>
      <c r="AX59" s="125"/>
      <c r="AY59" s="124">
        <v>1124.3641468394978</v>
      </c>
      <c r="AZ59" s="35">
        <v>285746.34141403664</v>
      </c>
      <c r="BA59" s="79">
        <v>321.28294137650113</v>
      </c>
      <c r="BB59" s="125"/>
      <c r="BC59" s="124">
        <v>1124.3641468394978</v>
      </c>
      <c r="BD59" s="35">
        <v>288603.80482817703</v>
      </c>
      <c r="BE59" s="79">
        <v>324.49577079026619</v>
      </c>
      <c r="BF59" s="125"/>
      <c r="BG59" s="124">
        <v>1124.3641468394978</v>
      </c>
      <c r="BH59" s="35">
        <v>291489.84287645883</v>
      </c>
      <c r="BI59" s="79">
        <v>327.74072849816889</v>
      </c>
      <c r="BJ59" s="50"/>
      <c r="BK59" s="136">
        <v>1124.3641468394978</v>
      </c>
      <c r="BL59" s="35">
        <v>294404.74130522343</v>
      </c>
      <c r="BM59" s="79">
        <v>331.01813578315063</v>
      </c>
      <c r="BN59" s="42"/>
      <c r="BO59" s="124">
        <v>1124.3641468394978</v>
      </c>
      <c r="BP59" s="35">
        <v>297348.78871827567</v>
      </c>
      <c r="BQ59" s="79">
        <v>334.32831714098211</v>
      </c>
      <c r="BR59" s="125"/>
      <c r="BS59" s="124">
        <v>1124.3641468394978</v>
      </c>
      <c r="BT59" s="35">
        <v>300322.27660545841</v>
      </c>
      <c r="BU59" s="79">
        <v>337.67160031239194</v>
      </c>
      <c r="BV59" s="125"/>
      <c r="BW59" s="124">
        <v>1124.3641468394978</v>
      </c>
      <c r="BX59" s="35">
        <v>303325.49937151297</v>
      </c>
      <c r="BY59" s="79">
        <v>341.04831631551582</v>
      </c>
      <c r="BZ59" s="125"/>
      <c r="CA59" s="124">
        <v>1124.3641468394978</v>
      </c>
      <c r="CB59" s="35">
        <v>306358.75436522812</v>
      </c>
      <c r="CC59" s="79">
        <v>344.45879947867104</v>
      </c>
      <c r="CD59" s="50"/>
      <c r="CE59" s="136">
        <v>1124.3641468394978</v>
      </c>
      <c r="CF59" s="35">
        <v>309422.34190888039</v>
      </c>
      <c r="CG59" s="79">
        <v>347.90338747345771</v>
      </c>
      <c r="CH59" s="42"/>
      <c r="CI59" s="124">
        <v>1124.3641468394978</v>
      </c>
      <c r="CJ59" s="35">
        <v>312516.56532796921</v>
      </c>
      <c r="CK59" s="79">
        <v>351.38242134819228</v>
      </c>
      <c r="CL59" s="125"/>
      <c r="CM59" s="124">
        <v>1124.3641468394978</v>
      </c>
      <c r="CN59" s="35">
        <v>315641.7309812489</v>
      </c>
      <c r="CO59" s="79">
        <v>354.89624556167416</v>
      </c>
      <c r="CP59" s="125"/>
      <c r="CQ59" s="124">
        <v>1124.3641468394978</v>
      </c>
      <c r="CR59" s="35">
        <v>318798.1482910614</v>
      </c>
      <c r="CS59" s="79">
        <v>358.44520801729095</v>
      </c>
      <c r="CT59" s="125"/>
      <c r="CU59" s="124">
        <v>1124.3641468394978</v>
      </c>
      <c r="CV59" s="35">
        <v>321986.12977397203</v>
      </c>
      <c r="CW59" s="79">
        <v>362.02966009746393</v>
      </c>
      <c r="CX59" s="50"/>
      <c r="CY59" s="136">
        <v>1124.3641468394978</v>
      </c>
      <c r="CZ59" s="35">
        <v>325205.99107171176</v>
      </c>
      <c r="DA59" s="79">
        <v>365.64995669843853</v>
      </c>
      <c r="DB59" s="42"/>
      <c r="DC59" s="124">
        <v>1124.3641468394978</v>
      </c>
      <c r="DD59" s="35">
        <v>328458.05098242889</v>
      </c>
      <c r="DE59" s="79">
        <v>369.30645626542292</v>
      </c>
      <c r="DF59" s="125"/>
      <c r="DG59" s="124">
        <v>1124.3641468394978</v>
      </c>
      <c r="DH59" s="35">
        <v>331742.63149225316</v>
      </c>
      <c r="DI59" s="79">
        <v>372.99952082807715</v>
      </c>
      <c r="DJ59" s="125"/>
      <c r="DK59" s="124">
        <v>1124.3641468394978</v>
      </c>
      <c r="DL59" s="35">
        <v>335060.05780717568</v>
      </c>
      <c r="DM59" s="79">
        <v>376.72951603635789</v>
      </c>
      <c r="DN59" s="125"/>
      <c r="DO59" s="124">
        <v>1124.3641468394978</v>
      </c>
      <c r="DP59" s="35">
        <v>338410.65838524746</v>
      </c>
      <c r="DQ59" s="79">
        <v>380.49681119672147</v>
      </c>
      <c r="DR59" s="50"/>
      <c r="DS59" s="136">
        <v>1124.3641468394978</v>
      </c>
      <c r="DT59" s="35">
        <v>341794.76496909995</v>
      </c>
      <c r="DU59" s="79">
        <v>384.30177930868877</v>
      </c>
      <c r="DV59" s="26"/>
    </row>
    <row r="60" spans="1:126" x14ac:dyDescent="0.35">
      <c r="A60" s="57" t="s">
        <v>75</v>
      </c>
      <c r="B60" s="55" t="s">
        <v>35</v>
      </c>
      <c r="C60" s="333">
        <v>361.65957563261799</v>
      </c>
      <c r="D60" s="35">
        <v>1126139.5528567452</v>
      </c>
      <c r="E60" s="79">
        <v>407.27915278927668</v>
      </c>
      <c r="F60" s="42"/>
      <c r="G60" s="128">
        <v>342.95566597722967</v>
      </c>
      <c r="H60" s="35">
        <v>1137400.9483853127</v>
      </c>
      <c r="I60" s="79">
        <v>390.07809973661756</v>
      </c>
      <c r="J60" s="125"/>
      <c r="K60" s="128">
        <v>324.25175632184136</v>
      </c>
      <c r="L60" s="35">
        <v>1148774.9578691658</v>
      </c>
      <c r="M60" s="79">
        <v>372.49229770762634</v>
      </c>
      <c r="N60" s="125"/>
      <c r="O60" s="128">
        <v>305.54784666645304</v>
      </c>
      <c r="P60" s="35">
        <v>1160262.7074478574</v>
      </c>
      <c r="Q60" s="79">
        <v>354.5157718280816</v>
      </c>
      <c r="R60" s="125"/>
      <c r="S60" s="128">
        <v>286.84393701106472</v>
      </c>
      <c r="T60" s="35">
        <v>1171865.334522336</v>
      </c>
      <c r="U60" s="79">
        <v>336.1424662011753</v>
      </c>
      <c r="V60" s="50"/>
      <c r="W60" s="136">
        <v>268.14002735567652</v>
      </c>
      <c r="X60" s="35">
        <v>1183583.9878675593</v>
      </c>
      <c r="Y60" s="79">
        <v>317.36624288454806</v>
      </c>
      <c r="Z60" s="42"/>
      <c r="AA60" s="128">
        <v>284.27955552687939</v>
      </c>
      <c r="AB60" s="35">
        <v>1195419.8277462348</v>
      </c>
      <c r="AC60" s="79">
        <v>339.83341729971841</v>
      </c>
      <c r="AD60" s="125"/>
      <c r="AE60" s="128">
        <v>300.41908369808226</v>
      </c>
      <c r="AF60" s="35">
        <v>1207374.0260236971</v>
      </c>
      <c r="AG60" s="79">
        <v>362.71819857890364</v>
      </c>
      <c r="AH60" s="125"/>
      <c r="AI60" s="128">
        <v>316.55861186928513</v>
      </c>
      <c r="AJ60" s="35">
        <v>1219447.766283934</v>
      </c>
      <c r="AK60" s="79">
        <v>386.02669214194253</v>
      </c>
      <c r="AL60" s="125"/>
      <c r="AM60" s="128">
        <v>332.698140040488</v>
      </c>
      <c r="AN60" s="35">
        <v>1231642.2439467735</v>
      </c>
      <c r="AO60" s="79">
        <v>409.76508375638451</v>
      </c>
      <c r="AP60" s="50"/>
      <c r="AQ60" s="136">
        <v>348.83766821169087</v>
      </c>
      <c r="AR60" s="35">
        <v>1243958.6663862413</v>
      </c>
      <c r="AS60" s="79">
        <v>433.93964053390107</v>
      </c>
      <c r="AT60" s="42"/>
      <c r="AU60" s="128">
        <v>351.21766821169086</v>
      </c>
      <c r="AV60" s="35">
        <v>1256398.2530501038</v>
      </c>
      <c r="AW60" s="79">
        <v>441.26926478149937</v>
      </c>
      <c r="AX60" s="125"/>
      <c r="AY60" s="128">
        <v>353.59766821169086</v>
      </c>
      <c r="AZ60" s="35">
        <v>1268962.2355806048</v>
      </c>
      <c r="BA60" s="79">
        <v>448.70208754999618</v>
      </c>
      <c r="BB60" s="125"/>
      <c r="BC60" s="128">
        <v>355.97766821169085</v>
      </c>
      <c r="BD60" s="35">
        <v>1281651.8579364107</v>
      </c>
      <c r="BE60" s="79">
        <v>456.23943984738474</v>
      </c>
      <c r="BF60" s="125"/>
      <c r="BG60" s="128">
        <v>358.35766821169085</v>
      </c>
      <c r="BH60" s="35">
        <v>1294468.3765157748</v>
      </c>
      <c r="BI60" s="79">
        <v>463.88266898196616</v>
      </c>
      <c r="BJ60" s="50"/>
      <c r="BK60" s="136">
        <v>360.7376682116909</v>
      </c>
      <c r="BL60" s="35">
        <v>1307413.0602809326</v>
      </c>
      <c r="BM60" s="79">
        <v>471.63313875525449</v>
      </c>
      <c r="BN60" s="42"/>
      <c r="BO60" s="128">
        <v>362.52266821169087</v>
      </c>
      <c r="BP60" s="35">
        <v>1320487.1908837419</v>
      </c>
      <c r="BQ60" s="79">
        <v>478.70653977853448</v>
      </c>
      <c r="BR60" s="125"/>
      <c r="BS60" s="128">
        <v>364.30766821169084</v>
      </c>
      <c r="BT60" s="35">
        <v>1333692.0627925794</v>
      </c>
      <c r="BU60" s="79">
        <v>485.87424550840456</v>
      </c>
      <c r="BV60" s="125"/>
      <c r="BW60" s="128">
        <v>366.09266821169081</v>
      </c>
      <c r="BX60" s="35">
        <v>1347028.9834205052</v>
      </c>
      <c r="BY60" s="79">
        <v>493.13743469889414</v>
      </c>
      <c r="BZ60" s="125"/>
      <c r="CA60" s="128">
        <v>367.87766821169078</v>
      </c>
      <c r="CB60" s="35">
        <v>1360499.2732547102</v>
      </c>
      <c r="CC60" s="79">
        <v>500.49730024864272</v>
      </c>
      <c r="CD60" s="50"/>
      <c r="CE60" s="136">
        <v>369.66266821169086</v>
      </c>
      <c r="CF60" s="35">
        <v>1374104.2659872575</v>
      </c>
      <c r="CG60" s="79">
        <v>507.95504936591652</v>
      </c>
      <c r="CH60" s="42"/>
      <c r="CI60" s="128">
        <v>371.44766821169088</v>
      </c>
      <c r="CJ60" s="35">
        <v>1387845.3086471302</v>
      </c>
      <c r="CK60" s="79">
        <v>515.51190373551094</v>
      </c>
      <c r="CL60" s="125"/>
      <c r="CM60" s="128">
        <v>373.23266821169091</v>
      </c>
      <c r="CN60" s="35">
        <v>1401723.7617336016</v>
      </c>
      <c r="CO60" s="79">
        <v>523.16909968756067</v>
      </c>
      <c r="CP60" s="125"/>
      <c r="CQ60" s="128">
        <v>375.01766821169093</v>
      </c>
      <c r="CR60" s="35">
        <v>1415740.9993509375</v>
      </c>
      <c r="CS60" s="79">
        <v>530.92788836827765</v>
      </c>
      <c r="CT60" s="125"/>
      <c r="CU60" s="128">
        <v>376.80266821169096</v>
      </c>
      <c r="CV60" s="35">
        <v>1429898.4093444468</v>
      </c>
      <c r="CW60" s="79">
        <v>538.78953591264019</v>
      </c>
      <c r="CX60" s="50"/>
      <c r="CY60" s="136">
        <v>378.58766821169087</v>
      </c>
      <c r="CZ60" s="35">
        <v>1444197.3934378913</v>
      </c>
      <c r="DA60" s="79">
        <v>546.75532361905312</v>
      </c>
      <c r="DB60" s="42"/>
      <c r="DC60" s="128">
        <v>378.58766821169087</v>
      </c>
      <c r="DD60" s="35">
        <v>1458639.3673722702</v>
      </c>
      <c r="DE60" s="79">
        <v>552.22287685524373</v>
      </c>
      <c r="DF60" s="125"/>
      <c r="DG60" s="128">
        <v>378.58766821169087</v>
      </c>
      <c r="DH60" s="35">
        <v>1473225.7610459928</v>
      </c>
      <c r="DI60" s="79">
        <v>557.74510562379612</v>
      </c>
      <c r="DJ60" s="125"/>
      <c r="DK60" s="128">
        <v>378.58766821169087</v>
      </c>
      <c r="DL60" s="35">
        <v>1487958.0186564529</v>
      </c>
      <c r="DM60" s="79">
        <v>563.32255668003415</v>
      </c>
      <c r="DN60" s="125"/>
      <c r="DO60" s="128">
        <v>378.58766821169087</v>
      </c>
      <c r="DP60" s="35">
        <v>1502837.5988430174</v>
      </c>
      <c r="DQ60" s="79">
        <v>568.95578224683436</v>
      </c>
      <c r="DR60" s="50"/>
      <c r="DS60" s="136">
        <v>378.58766821169087</v>
      </c>
      <c r="DT60" s="35">
        <v>1517865.9748314475</v>
      </c>
      <c r="DU60" s="79">
        <v>574.64534006930285</v>
      </c>
      <c r="DV60" s="26"/>
    </row>
    <row r="61" spans="1:126" x14ac:dyDescent="0.35">
      <c r="A61" s="57" t="s">
        <v>76</v>
      </c>
      <c r="B61" s="55" t="s">
        <v>96</v>
      </c>
      <c r="C61" s="333">
        <v>3.4509999999999996</v>
      </c>
      <c r="D61" s="35">
        <v>1126139.5528567452</v>
      </c>
      <c r="E61" s="79">
        <v>3.8863075969086269</v>
      </c>
      <c r="F61" s="42"/>
      <c r="G61" s="128">
        <v>4.1411999999999995</v>
      </c>
      <c r="H61" s="35">
        <v>1137400.9483853127</v>
      </c>
      <c r="I61" s="79">
        <v>4.7102048074532563</v>
      </c>
      <c r="J61" s="125"/>
      <c r="K61" s="128">
        <v>4.8313999999999995</v>
      </c>
      <c r="L61" s="35">
        <v>1148774.9578691658</v>
      </c>
      <c r="M61" s="79">
        <v>5.5501913314490867</v>
      </c>
      <c r="N61" s="125"/>
      <c r="O61" s="128">
        <v>5.5215999999999994</v>
      </c>
      <c r="P61" s="35">
        <v>1160262.7074478574</v>
      </c>
      <c r="Q61" s="79">
        <v>6.4065065654440883</v>
      </c>
      <c r="R61" s="125"/>
      <c r="S61" s="128">
        <v>6.2117999999999993</v>
      </c>
      <c r="T61" s="35">
        <v>1171865.334522336</v>
      </c>
      <c r="U61" s="79">
        <v>7.2793930849858457</v>
      </c>
      <c r="V61" s="50"/>
      <c r="W61" s="136">
        <v>6.9019999999999992</v>
      </c>
      <c r="X61" s="35">
        <v>1183583.9878675593</v>
      </c>
      <c r="Y61" s="79">
        <v>8.1690966842618931</v>
      </c>
      <c r="Z61" s="42"/>
      <c r="AA61" s="128">
        <v>7.5921999999999992</v>
      </c>
      <c r="AB61" s="35">
        <v>1195419.8277462348</v>
      </c>
      <c r="AC61" s="79">
        <v>9.0758664162149643</v>
      </c>
      <c r="AD61" s="125"/>
      <c r="AE61" s="128">
        <v>8.2823999999999991</v>
      </c>
      <c r="AF61" s="35">
        <v>1207374.0260236971</v>
      </c>
      <c r="AG61" s="79">
        <v>9.9999546331386675</v>
      </c>
      <c r="AH61" s="125"/>
      <c r="AI61" s="128">
        <v>8.9725999999999981</v>
      </c>
      <c r="AJ61" s="35">
        <v>1219447.766283934</v>
      </c>
      <c r="AK61" s="79">
        <v>10.941617027759223</v>
      </c>
      <c r="AL61" s="125"/>
      <c r="AM61" s="128">
        <v>9.6627999999999972</v>
      </c>
      <c r="AN61" s="35">
        <v>1231642.2439467735</v>
      </c>
      <c r="AO61" s="79">
        <v>11.901112674808878</v>
      </c>
      <c r="AP61" s="50"/>
      <c r="AQ61" s="136">
        <v>10.352999999999998</v>
      </c>
      <c r="AR61" s="35">
        <v>1243958.6663862413</v>
      </c>
      <c r="AS61" s="79">
        <v>12.878704073096754</v>
      </c>
      <c r="AT61" s="42"/>
      <c r="AU61" s="128">
        <v>10.352999999999998</v>
      </c>
      <c r="AV61" s="35">
        <v>1256398.2530501038</v>
      </c>
      <c r="AW61" s="79">
        <v>13.007491113827722</v>
      </c>
      <c r="AX61" s="125"/>
      <c r="AY61" s="128">
        <v>10.352999999999998</v>
      </c>
      <c r="AZ61" s="35">
        <v>1268962.2355806048</v>
      </c>
      <c r="BA61" s="79">
        <v>13.137566024965997</v>
      </c>
      <c r="BB61" s="125"/>
      <c r="BC61" s="128">
        <v>10.352999999999998</v>
      </c>
      <c r="BD61" s="35">
        <v>1281651.8579364107</v>
      </c>
      <c r="BE61" s="79">
        <v>13.268941685215658</v>
      </c>
      <c r="BF61" s="125"/>
      <c r="BG61" s="128">
        <v>10.352999999999998</v>
      </c>
      <c r="BH61" s="35">
        <v>1294468.3765157748</v>
      </c>
      <c r="BI61" s="79">
        <v>13.401631102067814</v>
      </c>
      <c r="BJ61" s="50"/>
      <c r="BK61" s="136">
        <v>10.352999999999998</v>
      </c>
      <c r="BL61" s="35">
        <v>1307413.0602809326</v>
      </c>
      <c r="BM61" s="79">
        <v>13.535647413088492</v>
      </c>
      <c r="BN61" s="42"/>
      <c r="BO61" s="128">
        <v>10.352999999999998</v>
      </c>
      <c r="BP61" s="35">
        <v>1320487.1908837419</v>
      </c>
      <c r="BQ61" s="79">
        <v>13.671003887219376</v>
      </c>
      <c r="BR61" s="125"/>
      <c r="BS61" s="128">
        <v>10.352999999999998</v>
      </c>
      <c r="BT61" s="35">
        <v>1333692.0627925794</v>
      </c>
      <c r="BU61" s="79">
        <v>13.807713926091573</v>
      </c>
      <c r="BV61" s="125"/>
      <c r="BW61" s="128">
        <v>10.352999999999998</v>
      </c>
      <c r="BX61" s="35">
        <v>1347028.9834205052</v>
      </c>
      <c r="BY61" s="79">
        <v>13.945791065352488</v>
      </c>
      <c r="BZ61" s="125"/>
      <c r="CA61" s="128">
        <v>10.352999999999998</v>
      </c>
      <c r="CB61" s="35">
        <v>1360499.2732547102</v>
      </c>
      <c r="CC61" s="79">
        <v>14.085248976006012</v>
      </c>
      <c r="CD61" s="50"/>
      <c r="CE61" s="136">
        <v>10.352999999999998</v>
      </c>
      <c r="CF61" s="35">
        <v>1374104.2659872575</v>
      </c>
      <c r="CG61" s="79">
        <v>14.226101465766074</v>
      </c>
      <c r="CH61" s="42"/>
      <c r="CI61" s="128">
        <v>10.352999999999998</v>
      </c>
      <c r="CJ61" s="35">
        <v>1387845.3086471302</v>
      </c>
      <c r="CK61" s="79">
        <v>14.368362480423736</v>
      </c>
      <c r="CL61" s="125"/>
      <c r="CM61" s="128">
        <v>10.352999999999998</v>
      </c>
      <c r="CN61" s="35">
        <v>1401723.7617336016</v>
      </c>
      <c r="CO61" s="79">
        <v>14.512046105227974</v>
      </c>
      <c r="CP61" s="125"/>
      <c r="CQ61" s="128">
        <v>10.352999999999998</v>
      </c>
      <c r="CR61" s="35">
        <v>1415740.9993509375</v>
      </c>
      <c r="CS61" s="79">
        <v>14.657166566280253</v>
      </c>
      <c r="CT61" s="125"/>
      <c r="CU61" s="128">
        <v>10.352999999999998</v>
      </c>
      <c r="CV61" s="35">
        <v>1429898.4093444468</v>
      </c>
      <c r="CW61" s="79">
        <v>14.803738231943056</v>
      </c>
      <c r="CX61" s="50"/>
      <c r="CY61" s="136">
        <v>10.352999999999998</v>
      </c>
      <c r="CZ61" s="35">
        <v>1444197.3934378913</v>
      </c>
      <c r="DA61" s="79">
        <v>14.951775614262486</v>
      </c>
      <c r="DB61" s="42"/>
      <c r="DC61" s="128">
        <v>10.352999999999998</v>
      </c>
      <c r="DD61" s="35">
        <v>1458639.3673722702</v>
      </c>
      <c r="DE61" s="79">
        <v>15.101293370405109</v>
      </c>
      <c r="DF61" s="125"/>
      <c r="DG61" s="128">
        <v>10.352999999999998</v>
      </c>
      <c r="DH61" s="35">
        <v>1473225.7610459928</v>
      </c>
      <c r="DI61" s="79">
        <v>15.252306304109162</v>
      </c>
      <c r="DJ61" s="125"/>
      <c r="DK61" s="128">
        <v>10.352999999999998</v>
      </c>
      <c r="DL61" s="35">
        <v>1487958.0186564529</v>
      </c>
      <c r="DM61" s="79">
        <v>15.404829367150255</v>
      </c>
      <c r="DN61" s="125"/>
      <c r="DO61" s="128">
        <v>10.352999999999998</v>
      </c>
      <c r="DP61" s="35">
        <v>1502837.5988430174</v>
      </c>
      <c r="DQ61" s="79">
        <v>15.558877660821757</v>
      </c>
      <c r="DR61" s="50"/>
      <c r="DS61" s="136">
        <v>10.352999999999998</v>
      </c>
      <c r="DT61" s="35">
        <v>1517865.9748314475</v>
      </c>
      <c r="DU61" s="79">
        <v>15.714466437429971</v>
      </c>
      <c r="DV61" s="26"/>
    </row>
    <row r="62" spans="1:126" x14ac:dyDescent="0.35">
      <c r="A62" s="57" t="s">
        <v>95</v>
      </c>
      <c r="B62" s="55" t="s">
        <v>98</v>
      </c>
      <c r="C62" s="316">
        <v>1</v>
      </c>
      <c r="D62" s="35">
        <v>1126139.5528567452</v>
      </c>
      <c r="E62" s="79">
        <v>1.1261395528567453</v>
      </c>
      <c r="F62" s="42"/>
      <c r="G62" s="124">
        <v>1</v>
      </c>
      <c r="H62" s="35">
        <v>1137400.9483853127</v>
      </c>
      <c r="I62" s="79">
        <v>1.1374009483853127</v>
      </c>
      <c r="J62" s="125"/>
      <c r="K62" s="124">
        <v>1</v>
      </c>
      <c r="L62" s="35">
        <v>1148774.9578691658</v>
      </c>
      <c r="M62" s="79">
        <v>1.1487749578691657</v>
      </c>
      <c r="N62" s="125"/>
      <c r="O62" s="124">
        <v>1</v>
      </c>
      <c r="P62" s="35">
        <v>1160262.7074478574</v>
      </c>
      <c r="Q62" s="79">
        <v>1.1602627074478573</v>
      </c>
      <c r="R62" s="125"/>
      <c r="S62" s="124">
        <v>1</v>
      </c>
      <c r="T62" s="35">
        <v>1171865.334522336</v>
      </c>
      <c r="U62" s="79">
        <v>1.171865334522336</v>
      </c>
      <c r="V62" s="50"/>
      <c r="W62" s="59">
        <v>1.2</v>
      </c>
      <c r="X62" s="35">
        <v>1183583.9878675593</v>
      </c>
      <c r="Y62" s="79">
        <v>1.420300785441071</v>
      </c>
      <c r="Z62" s="42"/>
      <c r="AA62" s="124">
        <v>1.2</v>
      </c>
      <c r="AB62" s="35">
        <v>1195419.8277462348</v>
      </c>
      <c r="AC62" s="79">
        <v>1.4345037932954816</v>
      </c>
      <c r="AD62" s="125"/>
      <c r="AE62" s="124">
        <v>1.2</v>
      </c>
      <c r="AF62" s="35">
        <v>1207374.0260236971</v>
      </c>
      <c r="AG62" s="79">
        <v>1.4488488312284364</v>
      </c>
      <c r="AH62" s="125"/>
      <c r="AI62" s="124">
        <v>1.2</v>
      </c>
      <c r="AJ62" s="35">
        <v>1219447.766283934</v>
      </c>
      <c r="AK62" s="79">
        <v>1.4633373195407207</v>
      </c>
      <c r="AL62" s="125"/>
      <c r="AM62" s="124">
        <v>1.2</v>
      </c>
      <c r="AN62" s="35">
        <v>1231642.2439467735</v>
      </c>
      <c r="AO62" s="79">
        <v>1.477970692736128</v>
      </c>
      <c r="AP62" s="50"/>
      <c r="AQ62" s="59">
        <v>1.5</v>
      </c>
      <c r="AR62" s="35">
        <v>1243958.6663862413</v>
      </c>
      <c r="AS62" s="79">
        <v>1.8659379995793621</v>
      </c>
      <c r="AT62" s="42"/>
      <c r="AU62" s="124">
        <v>1.5</v>
      </c>
      <c r="AV62" s="35">
        <v>1256398.2530501038</v>
      </c>
      <c r="AW62" s="79">
        <v>1.8845973795751556</v>
      </c>
      <c r="AX62" s="125"/>
      <c r="AY62" s="124">
        <v>1.5</v>
      </c>
      <c r="AZ62" s="35">
        <v>1268962.2355806048</v>
      </c>
      <c r="BA62" s="79">
        <v>1.9034433533709072</v>
      </c>
      <c r="BB62" s="125"/>
      <c r="BC62" s="124">
        <v>1.5</v>
      </c>
      <c r="BD62" s="35">
        <v>1281651.8579364107</v>
      </c>
      <c r="BE62" s="79">
        <v>1.9224777869046161</v>
      </c>
      <c r="BF62" s="125"/>
      <c r="BG62" s="124">
        <v>1.5</v>
      </c>
      <c r="BH62" s="35">
        <v>1294468.3765157748</v>
      </c>
      <c r="BI62" s="79">
        <v>1.9417025647736621</v>
      </c>
      <c r="BJ62" s="50"/>
      <c r="BK62" s="59">
        <v>1.5</v>
      </c>
      <c r="BL62" s="35">
        <v>1307413.0602809326</v>
      </c>
      <c r="BM62" s="79">
        <v>1.9611195904213989</v>
      </c>
      <c r="BN62" s="42"/>
      <c r="BO62" s="124">
        <v>1.5</v>
      </c>
      <c r="BP62" s="35">
        <v>1320487.1908837419</v>
      </c>
      <c r="BQ62" s="79">
        <v>1.9807307863256129</v>
      </c>
      <c r="BR62" s="125"/>
      <c r="BS62" s="124">
        <v>1.5</v>
      </c>
      <c r="BT62" s="35">
        <v>1333692.0627925794</v>
      </c>
      <c r="BU62" s="79">
        <v>2.0005380941888689</v>
      </c>
      <c r="BV62" s="125"/>
      <c r="BW62" s="124">
        <v>1.5</v>
      </c>
      <c r="BX62" s="35">
        <v>1347028.9834205052</v>
      </c>
      <c r="BY62" s="79">
        <v>2.0205434751307578</v>
      </c>
      <c r="BZ62" s="125"/>
      <c r="CA62" s="124">
        <v>1.5</v>
      </c>
      <c r="CB62" s="35">
        <v>1360499.2732547102</v>
      </c>
      <c r="CC62" s="79">
        <v>2.0407489098820655</v>
      </c>
      <c r="CD62" s="50"/>
      <c r="CE62" s="59">
        <v>2</v>
      </c>
      <c r="CF62" s="35">
        <v>1374104.2659872575</v>
      </c>
      <c r="CG62" s="79">
        <v>2.7482085319745151</v>
      </c>
      <c r="CH62" s="42"/>
      <c r="CI62" s="124">
        <v>2</v>
      </c>
      <c r="CJ62" s="35">
        <v>1387845.3086471302</v>
      </c>
      <c r="CK62" s="79">
        <v>2.7756906172942601</v>
      </c>
      <c r="CL62" s="125"/>
      <c r="CM62" s="124">
        <v>2</v>
      </c>
      <c r="CN62" s="35">
        <v>1401723.7617336016</v>
      </c>
      <c r="CO62" s="79">
        <v>2.8034475234672032</v>
      </c>
      <c r="CP62" s="125"/>
      <c r="CQ62" s="124">
        <v>2</v>
      </c>
      <c r="CR62" s="35">
        <v>1415740.9993509375</v>
      </c>
      <c r="CS62" s="79">
        <v>2.8314819987018751</v>
      </c>
      <c r="CT62" s="125"/>
      <c r="CU62" s="124">
        <v>2</v>
      </c>
      <c r="CV62" s="35">
        <v>1429898.4093444468</v>
      </c>
      <c r="CW62" s="79">
        <v>2.8597968186888938</v>
      </c>
      <c r="CX62" s="50"/>
      <c r="CY62" s="59">
        <v>2</v>
      </c>
      <c r="CZ62" s="35">
        <v>1444197.3934378913</v>
      </c>
      <c r="DA62" s="79">
        <v>2.8883947868757827</v>
      </c>
      <c r="DB62" s="42"/>
      <c r="DC62" s="124">
        <v>2</v>
      </c>
      <c r="DD62" s="35">
        <v>1458639.3673722702</v>
      </c>
      <c r="DE62" s="79">
        <v>2.9172787347445404</v>
      </c>
      <c r="DF62" s="125"/>
      <c r="DG62" s="124">
        <v>2</v>
      </c>
      <c r="DH62" s="35">
        <v>1473225.7610459928</v>
      </c>
      <c r="DI62" s="79">
        <v>2.9464515220919858</v>
      </c>
      <c r="DJ62" s="125"/>
      <c r="DK62" s="124">
        <v>2</v>
      </c>
      <c r="DL62" s="35">
        <v>1487958.0186564529</v>
      </c>
      <c r="DM62" s="79">
        <v>2.9759160373129059</v>
      </c>
      <c r="DN62" s="125"/>
      <c r="DO62" s="124">
        <v>2</v>
      </c>
      <c r="DP62" s="35">
        <v>1502837.5988430174</v>
      </c>
      <c r="DQ62" s="79">
        <v>3.0056751976860347</v>
      </c>
      <c r="DR62" s="50"/>
      <c r="DS62" s="59">
        <v>2</v>
      </c>
      <c r="DT62" s="35">
        <v>1517865.9748314475</v>
      </c>
      <c r="DU62" s="79">
        <v>3.0357319496628947</v>
      </c>
      <c r="DV62" s="26"/>
    </row>
    <row r="63" spans="1:126" x14ac:dyDescent="0.35">
      <c r="A63" s="58" t="s">
        <v>97</v>
      </c>
      <c r="B63" s="55" t="s">
        <v>31</v>
      </c>
      <c r="C63" s="322">
        <v>445.84006653305249</v>
      </c>
      <c r="D63" s="35">
        <v>1126139.5528567452</v>
      </c>
      <c r="E63" s="79">
        <v>502.07813317115324</v>
      </c>
      <c r="F63" s="42"/>
      <c r="G63" s="90">
        <v>449.35704644950641</v>
      </c>
      <c r="H63" s="35">
        <v>1137400.9483853127</v>
      </c>
      <c r="I63" s="79">
        <v>511.09913079529161</v>
      </c>
      <c r="J63" s="14"/>
      <c r="K63" s="90">
        <v>452.87691925250982</v>
      </c>
      <c r="L63" s="35">
        <v>1148774.9578691658</v>
      </c>
      <c r="M63" s="79">
        <v>520.25366383421954</v>
      </c>
      <c r="N63" s="14"/>
      <c r="O63" s="90">
        <v>456.39894463725398</v>
      </c>
      <c r="P63" s="35">
        <v>1160262.7074478574</v>
      </c>
      <c r="Q63" s="79">
        <v>529.54267518116501</v>
      </c>
      <c r="R63" s="14"/>
      <c r="S63" s="90">
        <v>454.32627574581858</v>
      </c>
      <c r="T63" s="35">
        <v>1171865.334522336</v>
      </c>
      <c r="U63" s="79">
        <v>532.40921310916076</v>
      </c>
      <c r="V63" s="50"/>
      <c r="W63" s="90">
        <v>452.23706325053291</v>
      </c>
      <c r="X63" s="35">
        <v>1183583.9878675593</v>
      </c>
      <c r="Y63" s="79">
        <v>535.26054678357946</v>
      </c>
      <c r="Z63" s="42"/>
      <c r="AA63" s="90">
        <v>450.13122654379373</v>
      </c>
      <c r="AB63" s="35">
        <v>1195419.8277462348</v>
      </c>
      <c r="AC63" s="79">
        <v>538.09579329818337</v>
      </c>
      <c r="AD63" s="14"/>
      <c r="AE63" s="90">
        <v>448.00868468324495</v>
      </c>
      <c r="AF63" s="35">
        <v>1207374.0260236971</v>
      </c>
      <c r="AG63" s="79">
        <v>540.9140493195905</v>
      </c>
      <c r="AH63" s="14"/>
      <c r="AI63" s="90">
        <v>445.86935639049398</v>
      </c>
      <c r="AJ63" s="35">
        <v>1219447.766283934</v>
      </c>
      <c r="AK63" s="79">
        <v>543.71439070484314</v>
      </c>
      <c r="AL63" s="14"/>
      <c r="AM63" s="90">
        <v>443.7131600498243</v>
      </c>
      <c r="AN63" s="35">
        <v>1231642.2439467735</v>
      </c>
      <c r="AO63" s="79">
        <v>546.49587211247945</v>
      </c>
      <c r="AP63" s="50"/>
      <c r="AQ63" s="90">
        <v>441.5400137069031</v>
      </c>
      <c r="AR63" s="35">
        <v>1243958.6663862413</v>
      </c>
      <c r="AS63" s="79">
        <v>549.25752660700186</v>
      </c>
      <c r="AT63" s="42"/>
      <c r="AU63" s="90">
        <v>439.34983506748392</v>
      </c>
      <c r="AV63" s="35">
        <v>1256398.2530501038</v>
      </c>
      <c r="AW63" s="79">
        <v>551.99836525663807</v>
      </c>
      <c r="AX63" s="14"/>
      <c r="AY63" s="90">
        <v>437.14254149610485</v>
      </c>
      <c r="AZ63" s="35">
        <v>1268962.2355806048</v>
      </c>
      <c r="BA63" s="79">
        <v>554.71737672428458</v>
      </c>
      <c r="BB63" s="14"/>
      <c r="BC63" s="90">
        <v>434.91805001478195</v>
      </c>
      <c r="BD63" s="35">
        <v>1281651.8579364107</v>
      </c>
      <c r="BE63" s="79">
        <v>557.41352685152617</v>
      </c>
      <c r="BF63" s="14"/>
      <c r="BG63" s="90">
        <v>432.67627730169761</v>
      </c>
      <c r="BH63" s="35">
        <v>1294468.3765157748</v>
      </c>
      <c r="BI63" s="79">
        <v>560.08575823561762</v>
      </c>
      <c r="BJ63" s="50"/>
      <c r="BK63" s="90">
        <v>430.41713968988461</v>
      </c>
      <c r="BL63" s="35">
        <v>1307413.0602809326</v>
      </c>
      <c r="BM63" s="79">
        <v>562.73298979931769</v>
      </c>
      <c r="BN63" s="42"/>
      <c r="BO63" s="90">
        <v>428.14055316590503</v>
      </c>
      <c r="BP63" s="35">
        <v>1320487.1908837419</v>
      </c>
      <c r="BQ63" s="79">
        <v>565.35411635345736</v>
      </c>
      <c r="BR63" s="14"/>
      <c r="BS63" s="90">
        <v>425.8464333685244</v>
      </c>
      <c r="BT63" s="35">
        <v>1333692.0627925794</v>
      </c>
      <c r="BU63" s="79">
        <v>567.94800815213</v>
      </c>
      <c r="BV63" s="14"/>
      <c r="BW63" s="90">
        <v>423.53469558738095</v>
      </c>
      <c r="BX63" s="35">
        <v>1347028.9834205052</v>
      </c>
      <c r="BY63" s="79">
        <v>570.51351044038279</v>
      </c>
      <c r="BZ63" s="14"/>
      <c r="CA63" s="90">
        <v>421.20525476165034</v>
      </c>
      <c r="CB63" s="35">
        <v>1360499.2732547102</v>
      </c>
      <c r="CC63" s="79">
        <v>573.0494429942903</v>
      </c>
      <c r="CD63" s="50"/>
      <c r="CE63" s="90">
        <v>418.85802547870509</v>
      </c>
      <c r="CF63" s="35">
        <v>1374104.2659872575</v>
      </c>
      <c r="CG63" s="79">
        <v>575.55459965328805</v>
      </c>
      <c r="CH63" s="42"/>
      <c r="CI63" s="90">
        <v>416.4929219727693</v>
      </c>
      <c r="CJ63" s="35">
        <v>1387845.3086471302</v>
      </c>
      <c r="CK63" s="79">
        <v>578.02774784464316</v>
      </c>
      <c r="CL63" s="14"/>
      <c r="CM63" s="90">
        <v>414.10985812356853</v>
      </c>
      <c r="CN63" s="35">
        <v>1401723.7617336016</v>
      </c>
      <c r="CO63" s="79">
        <v>580.46762809993652</v>
      </c>
      <c r="CP63" s="14"/>
      <c r="CQ63" s="90">
        <v>411.70874745497491</v>
      </c>
      <c r="CR63" s="35">
        <v>1415740.9993509375</v>
      </c>
      <c r="CS63" s="79">
        <v>582.87295356342895</v>
      </c>
      <c r="CT63" s="14"/>
      <c r="CU63" s="90">
        <v>409.28950313364658</v>
      </c>
      <c r="CV63" s="35">
        <v>1429898.4093444468</v>
      </c>
      <c r="CW63" s="79">
        <v>585.24240949218017</v>
      </c>
      <c r="CX63" s="50"/>
      <c r="CY63" s="90">
        <v>406.85203796766319</v>
      </c>
      <c r="CZ63" s="35">
        <v>1444197.3934378913</v>
      </c>
      <c r="DA63" s="79">
        <v>587.57465274779315</v>
      </c>
      <c r="DB63" s="42"/>
      <c r="DC63" s="90">
        <v>404.3962644051557</v>
      </c>
      <c r="DD63" s="35">
        <v>1458639.3673722702</v>
      </c>
      <c r="DE63" s="79">
        <v>589.8683112796457</v>
      </c>
      <c r="DF63" s="14"/>
      <c r="DG63" s="90">
        <v>401.92209453293145</v>
      </c>
      <c r="DH63" s="35">
        <v>1473225.7610459928</v>
      </c>
      <c r="DI63" s="79">
        <v>592.1219835994774</v>
      </c>
      <c r="DJ63" s="14"/>
      <c r="DK63" s="90">
        <v>399.42944007509413</v>
      </c>
      <c r="DL63" s="35">
        <v>1487958.0186564529</v>
      </c>
      <c r="DM63" s="79">
        <v>594.33423824719341</v>
      </c>
      <c r="DN63" s="14"/>
      <c r="DO63" s="90">
        <v>396.91821239165898</v>
      </c>
      <c r="DP63" s="35">
        <v>1502837.5988430174</v>
      </c>
      <c r="DQ63" s="79">
        <v>596.5036132477436</v>
      </c>
      <c r="DR63" s="50"/>
      <c r="DS63" s="90">
        <v>394.3883224771626</v>
      </c>
      <c r="DT63" s="35">
        <v>1517865.9748314475</v>
      </c>
      <c r="DU63" s="79">
        <v>598.62861555893767</v>
      </c>
      <c r="DV63" s="26"/>
    </row>
    <row r="64" spans="1:126" x14ac:dyDescent="0.35">
      <c r="A64" s="6">
        <v>4</v>
      </c>
      <c r="B64" s="3" t="s">
        <v>1</v>
      </c>
      <c r="C64" s="323">
        <v>23126.827283873023</v>
      </c>
      <c r="D64" s="15">
        <v>610377.26351293293</v>
      </c>
      <c r="E64" s="80">
        <v>14116.08955126665</v>
      </c>
      <c r="F64" s="44"/>
      <c r="G64" s="89">
        <v>23166.555193330307</v>
      </c>
      <c r="H64" s="15">
        <v>618581.61031132424</v>
      </c>
      <c r="I64" s="80">
        <v>14330.405016856432</v>
      </c>
      <c r="J64" s="16"/>
      <c r="K64" s="89">
        <v>23187.00003278648</v>
      </c>
      <c r="L64" s="15">
        <v>627132.88730348635</v>
      </c>
      <c r="M64" s="80">
        <v>14541.330278467418</v>
      </c>
      <c r="N64" s="16"/>
      <c r="O64" s="89">
        <v>23207.207452706178</v>
      </c>
      <c r="P64" s="15">
        <v>635850.45307939954</v>
      </c>
      <c r="Q64" s="80">
        <v>14756.313373510842</v>
      </c>
      <c r="R64" s="16"/>
      <c r="S64" s="89">
        <v>23126.125549584282</v>
      </c>
      <c r="T64" s="15">
        <v>643432.45020919072</v>
      </c>
      <c r="U64" s="80">
        <v>14880.099626214382</v>
      </c>
      <c r="V64" s="51"/>
      <c r="W64" s="89">
        <v>23246.652917571584</v>
      </c>
      <c r="X64" s="15">
        <v>652889.20571598061</v>
      </c>
      <c r="Y64" s="80">
        <v>15177.488758908396</v>
      </c>
      <c r="Z64" s="44"/>
      <c r="AA64" s="89">
        <v>23185.640380685269</v>
      </c>
      <c r="AB64" s="15">
        <v>660787.39149077481</v>
      </c>
      <c r="AC64" s="80">
        <v>15320.778827196194</v>
      </c>
      <c r="AD64" s="16"/>
      <c r="AE64" s="89">
        <v>23255.57628793396</v>
      </c>
      <c r="AF64" s="15">
        <v>668273.02349906543</v>
      </c>
      <c r="AG64" s="80">
        <v>15541.0742791508</v>
      </c>
      <c r="AH64" s="16"/>
      <c r="AI64" s="89">
        <v>22755.081885678781</v>
      </c>
      <c r="AJ64" s="15">
        <v>678193.1321736495</v>
      </c>
      <c r="AK64" s="80">
        <v>15432.340256916366</v>
      </c>
      <c r="AL64" s="16"/>
      <c r="AM64" s="89">
        <v>22253.716033491848</v>
      </c>
      <c r="AN64" s="15">
        <v>688402.88908127917</v>
      </c>
      <c r="AO64" s="80">
        <v>15319.522410250174</v>
      </c>
      <c r="AP64" s="51"/>
      <c r="AQ64" s="89">
        <v>21267.956892717415</v>
      </c>
      <c r="AR64" s="15">
        <v>757354.42989592371</v>
      </c>
      <c r="AS64" s="80">
        <v>16107.381367535079</v>
      </c>
      <c r="AT64" s="44"/>
      <c r="AU64" s="89">
        <v>21260.344930700816</v>
      </c>
      <c r="AV64" s="15">
        <v>766406.78276182269</v>
      </c>
      <c r="AW64" s="80">
        <v>16294.07255874504</v>
      </c>
      <c r="AX64" s="16"/>
      <c r="AY64" s="89">
        <v>21251.966214708315</v>
      </c>
      <c r="AZ64" s="15">
        <v>775578.55905242916</v>
      </c>
      <c r="BA64" s="80">
        <v>16482.569333834381</v>
      </c>
      <c r="BB64" s="16"/>
      <c r="BC64" s="89">
        <v>21242.945160671199</v>
      </c>
      <c r="BD64" s="15">
        <v>784869.54431935411</v>
      </c>
      <c r="BE64" s="80">
        <v>16672.940688257033</v>
      </c>
      <c r="BF64" s="16"/>
      <c r="BG64" s="89">
        <v>21233.275492828856</v>
      </c>
      <c r="BH64" s="15">
        <v>794281.64507662866</v>
      </c>
      <c r="BI64" s="80">
        <v>16865.200988809367</v>
      </c>
      <c r="BJ64" s="51"/>
      <c r="BK64" s="89">
        <v>21229.117922445588</v>
      </c>
      <c r="BL64" s="15">
        <v>803762.87416496838</v>
      </c>
      <c r="BM64" s="80">
        <v>17063.176837331906</v>
      </c>
      <c r="BN64" s="44"/>
      <c r="BO64" s="89">
        <v>21136.669961576492</v>
      </c>
      <c r="BP64" s="15">
        <v>813971.00154016342</v>
      </c>
      <c r="BQ64" s="80">
        <v>17204.636417848305</v>
      </c>
      <c r="BR64" s="16"/>
      <c r="BS64" s="89">
        <v>21042.881442316106</v>
      </c>
      <c r="BT64" s="15">
        <v>824346.86932401801</v>
      </c>
      <c r="BU64" s="80">
        <v>17346.63343852976</v>
      </c>
      <c r="BV64" s="16"/>
      <c r="BW64" s="89">
        <v>20947.7947274945</v>
      </c>
      <c r="BX64" s="15">
        <v>834893.55417439947</v>
      </c>
      <c r="BY64" s="80">
        <v>17489.178792153631</v>
      </c>
      <c r="BZ64" s="16"/>
      <c r="CA64" s="89">
        <v>20851.575239717993</v>
      </c>
      <c r="CB64" s="15">
        <v>845611.89835969114</v>
      </c>
      <c r="CC64" s="80">
        <v>17632.340122247864</v>
      </c>
      <c r="CD64" s="51"/>
      <c r="CE64" s="89">
        <v>20885.006582512615</v>
      </c>
      <c r="CF64" s="15">
        <v>855236.95731834846</v>
      </c>
      <c r="CG64" s="80">
        <v>17861.629483201767</v>
      </c>
      <c r="CH64" s="44"/>
      <c r="CI64" s="89">
        <v>20793.910235312422</v>
      </c>
      <c r="CJ64" s="15">
        <v>866257.68267127243</v>
      </c>
      <c r="CK64" s="80">
        <v>18012.884494116191</v>
      </c>
      <c r="CL64" s="16"/>
      <c r="CM64" s="89">
        <v>20701.995252958979</v>
      </c>
      <c r="CN64" s="15">
        <v>877452.32013201353</v>
      </c>
      <c r="CO64" s="80">
        <v>18165.013766070784</v>
      </c>
      <c r="CP64" s="16"/>
      <c r="CQ64" s="89">
        <v>20609.310267688259</v>
      </c>
      <c r="CR64" s="15">
        <v>888823.53573944897</v>
      </c>
      <c r="CS64" s="80">
        <v>18318.040021278008</v>
      </c>
      <c r="CT64" s="16"/>
      <c r="CU64" s="89">
        <v>20515.635342790494</v>
      </c>
      <c r="CV64" s="15">
        <v>900379.50804167043</v>
      </c>
      <c r="CW64" s="80">
        <v>18471.85765710401</v>
      </c>
      <c r="CX64" s="51"/>
      <c r="CY64" s="89">
        <v>20421.041389801616</v>
      </c>
      <c r="CZ64" s="15">
        <v>912122.82254971797</v>
      </c>
      <c r="DA64" s="80">
        <v>18626.497911870465</v>
      </c>
      <c r="DB64" s="44"/>
      <c r="DC64" s="89">
        <v>20342.151597261229</v>
      </c>
      <c r="DD64" s="15">
        <v>923838.44433476415</v>
      </c>
      <c r="DE64" s="80">
        <v>18792.861686035751</v>
      </c>
      <c r="DF64" s="16"/>
      <c r="DG64" s="89">
        <v>20262.645443711372</v>
      </c>
      <c r="DH64" s="15">
        <v>935732.26792256744</v>
      </c>
      <c r="DI64" s="80">
        <v>18960.411175154917</v>
      </c>
      <c r="DJ64" s="16"/>
      <c r="DK64" s="89">
        <v>20182.594840667327</v>
      </c>
      <c r="DL64" s="15">
        <v>947806.14504900202</v>
      </c>
      <c r="DM64" s="80">
        <v>19129.187413018775</v>
      </c>
      <c r="DN64" s="16"/>
      <c r="DO64" s="89">
        <v>20104.837331260107</v>
      </c>
      <c r="DP64" s="15">
        <v>959999.33144778362</v>
      </c>
      <c r="DQ64" s="80">
        <v>19300.630396876146</v>
      </c>
      <c r="DR64" s="51"/>
      <c r="DS64" s="89">
        <v>20029.325078885948</v>
      </c>
      <c r="DT64" s="15">
        <v>972312.58938377269</v>
      </c>
      <c r="DU64" s="80">
        <v>19474.764931060934</v>
      </c>
      <c r="DV64" s="27"/>
    </row>
    <row r="65" spans="1:126" x14ac:dyDescent="0.35">
      <c r="A65" s="7" t="s">
        <v>83</v>
      </c>
      <c r="B65" s="4" t="s">
        <v>109</v>
      </c>
      <c r="C65" s="314">
        <v>1850.1461827098419</v>
      </c>
      <c r="D65" s="13">
        <v>610377.26351293293</v>
      </c>
      <c r="E65" s="79">
        <v>1129.2871641013321</v>
      </c>
      <c r="F65" s="42"/>
      <c r="G65" s="41">
        <v>1853.3244154664246</v>
      </c>
      <c r="H65" s="13">
        <v>618581.61031132413</v>
      </c>
      <c r="I65" s="79">
        <v>1146.4324013485145</v>
      </c>
      <c r="J65" s="14"/>
      <c r="K65" s="41">
        <v>1854.9600026229184</v>
      </c>
      <c r="L65" s="13">
        <v>627132.88730348647</v>
      </c>
      <c r="M65" s="79">
        <v>1163.3064222773935</v>
      </c>
      <c r="N65" s="14"/>
      <c r="O65" s="41">
        <v>1856.5765962164942</v>
      </c>
      <c r="P65" s="13">
        <v>635850.45307939965</v>
      </c>
      <c r="Q65" s="79">
        <v>1180.5050698808675</v>
      </c>
      <c r="R65" s="14"/>
      <c r="S65" s="41">
        <v>1850.0900439667425</v>
      </c>
      <c r="T65" s="13">
        <v>643432.45020919072</v>
      </c>
      <c r="U65" s="79">
        <v>1190.4079700971506</v>
      </c>
      <c r="V65" s="50"/>
      <c r="W65" s="41">
        <v>1859.7322334057267</v>
      </c>
      <c r="X65" s="13">
        <v>652889.20571598073</v>
      </c>
      <c r="Y65" s="79">
        <v>1214.1991007126717</v>
      </c>
      <c r="Z65" s="42"/>
      <c r="AA65" s="41">
        <v>1854.8512304548215</v>
      </c>
      <c r="AB65" s="13">
        <v>660787.39149077493</v>
      </c>
      <c r="AC65" s="79">
        <v>1225.6623061756957</v>
      </c>
      <c r="AD65" s="14"/>
      <c r="AE65" s="41">
        <v>1860.4461030347168</v>
      </c>
      <c r="AF65" s="13">
        <v>668273.02349906543</v>
      </c>
      <c r="AG65" s="79">
        <v>1243.285942332064</v>
      </c>
      <c r="AH65" s="14"/>
      <c r="AI65" s="41">
        <v>1820.4065508543026</v>
      </c>
      <c r="AJ65" s="13">
        <v>678193.1321736495</v>
      </c>
      <c r="AK65" s="79">
        <v>1234.5872205533094</v>
      </c>
      <c r="AL65" s="14"/>
      <c r="AM65" s="41">
        <v>1780.297282679348</v>
      </c>
      <c r="AN65" s="13">
        <v>688402.88908127928</v>
      </c>
      <c r="AO65" s="79">
        <v>1225.561792820014</v>
      </c>
      <c r="AP65" s="50"/>
      <c r="AQ65" s="41">
        <v>1701.4365514173933</v>
      </c>
      <c r="AR65" s="13">
        <v>757354.42989592382</v>
      </c>
      <c r="AS65" s="79">
        <v>1288.5905094028064</v>
      </c>
      <c r="AT65" s="42"/>
      <c r="AU65" s="41">
        <v>1700.8275944560653</v>
      </c>
      <c r="AV65" s="13">
        <v>766406.7827618228</v>
      </c>
      <c r="AW65" s="79">
        <v>1303.5258046996032</v>
      </c>
      <c r="AX65" s="14"/>
      <c r="AY65" s="41">
        <v>1700.1572971766652</v>
      </c>
      <c r="AZ65" s="13">
        <v>775578.55905242916</v>
      </c>
      <c r="BA65" s="79">
        <v>1318.6055467067506</v>
      </c>
      <c r="BB65" s="14"/>
      <c r="BC65" s="41">
        <v>1699.4356128536961</v>
      </c>
      <c r="BD65" s="13">
        <v>784869.54431935423</v>
      </c>
      <c r="BE65" s="79">
        <v>1333.8352550605628</v>
      </c>
      <c r="BF65" s="14"/>
      <c r="BG65" s="41">
        <v>1698.6620394263084</v>
      </c>
      <c r="BH65" s="13">
        <v>794281.64507662877</v>
      </c>
      <c r="BI65" s="79">
        <v>1349.2160791047495</v>
      </c>
      <c r="BJ65" s="50"/>
      <c r="BK65" s="41">
        <v>1698.329433795647</v>
      </c>
      <c r="BL65" s="13">
        <v>803762.87416496826</v>
      </c>
      <c r="BM65" s="79">
        <v>1365.0541469865525</v>
      </c>
      <c r="BN65" s="42"/>
      <c r="BO65" s="41">
        <v>1690.9335969261194</v>
      </c>
      <c r="BP65" s="13">
        <v>813971.00154016353</v>
      </c>
      <c r="BQ65" s="79">
        <v>1376.3709134278645</v>
      </c>
      <c r="BR65" s="14"/>
      <c r="BS65" s="41">
        <v>1683.4305153852886</v>
      </c>
      <c r="BT65" s="13">
        <v>824346.86932401801</v>
      </c>
      <c r="BU65" s="79">
        <v>1387.7306750823807</v>
      </c>
      <c r="BV65" s="14"/>
      <c r="BW65" s="41">
        <v>1675.82357819956</v>
      </c>
      <c r="BX65" s="13">
        <v>834893.5541743997</v>
      </c>
      <c r="BY65" s="79">
        <v>1399.1343033722906</v>
      </c>
      <c r="BZ65" s="14"/>
      <c r="CA65" s="41">
        <v>1668.1260191774395</v>
      </c>
      <c r="CB65" s="13">
        <v>845611.89835969114</v>
      </c>
      <c r="CC65" s="79">
        <v>1410.5872097798292</v>
      </c>
      <c r="CD65" s="50"/>
      <c r="CE65" s="41">
        <v>1670.8005266010093</v>
      </c>
      <c r="CF65" s="13">
        <v>855236.95731834834</v>
      </c>
      <c r="CG65" s="79">
        <v>1428.9303586561414</v>
      </c>
      <c r="CH65" s="42"/>
      <c r="CI65" s="41">
        <v>1663.5128188249937</v>
      </c>
      <c r="CJ65" s="13">
        <v>866257.68267127255</v>
      </c>
      <c r="CK65" s="79">
        <v>1441.0307595292954</v>
      </c>
      <c r="CL65" s="14"/>
      <c r="CM65" s="41">
        <v>1656.1596202367184</v>
      </c>
      <c r="CN65" s="13">
        <v>877452.32013201341</v>
      </c>
      <c r="CO65" s="79">
        <v>1453.2011012856628</v>
      </c>
      <c r="CP65" s="14"/>
      <c r="CQ65" s="41">
        <v>1648.7448214150609</v>
      </c>
      <c r="CR65" s="13">
        <v>888823.53573944897</v>
      </c>
      <c r="CS65" s="79">
        <v>1465.4432017022407</v>
      </c>
      <c r="CT65" s="14"/>
      <c r="CU65" s="41">
        <v>1641.2508274232396</v>
      </c>
      <c r="CV65" s="13">
        <v>900379.50804167031</v>
      </c>
      <c r="CW65" s="79">
        <v>1477.7486125683208</v>
      </c>
      <c r="CX65" s="50"/>
      <c r="CY65" s="41">
        <v>1633.6833111841293</v>
      </c>
      <c r="CZ65" s="13">
        <v>912122.82254971797</v>
      </c>
      <c r="DA65" s="79">
        <v>1490.1198329496372</v>
      </c>
      <c r="DB65" s="42"/>
      <c r="DC65" s="41">
        <v>1627.3721277808984</v>
      </c>
      <c r="DD65" s="13">
        <v>923838.44433476415</v>
      </c>
      <c r="DE65" s="79">
        <v>1503.4289348828602</v>
      </c>
      <c r="DF65" s="14"/>
      <c r="DG65" s="41">
        <v>1621.0116354969098</v>
      </c>
      <c r="DH65" s="13">
        <v>935732.2679225672</v>
      </c>
      <c r="DI65" s="79">
        <v>1516.8328940123934</v>
      </c>
      <c r="DJ65" s="14"/>
      <c r="DK65" s="41">
        <v>1614.6075872533861</v>
      </c>
      <c r="DL65" s="13">
        <v>947806.14504900202</v>
      </c>
      <c r="DM65" s="79">
        <v>1530.334993041502</v>
      </c>
      <c r="DN65" s="14"/>
      <c r="DO65" s="41">
        <v>1608.3869865008087</v>
      </c>
      <c r="DP65" s="13">
        <v>959999.33144778362</v>
      </c>
      <c r="DQ65" s="79">
        <v>1544.0504317500918</v>
      </c>
      <c r="DR65" s="50"/>
      <c r="DS65" s="41">
        <v>1602.346006310876</v>
      </c>
      <c r="DT65" s="13">
        <v>972312.58938377269</v>
      </c>
      <c r="DU65" s="79">
        <v>1557.9811944848748</v>
      </c>
      <c r="DV65" s="26"/>
    </row>
    <row r="66" spans="1:126" x14ac:dyDescent="0.35">
      <c r="A66" s="7" t="s">
        <v>84</v>
      </c>
      <c r="B66" s="4" t="s">
        <v>110</v>
      </c>
      <c r="C66" s="314">
        <v>4856.6337296133343</v>
      </c>
      <c r="D66" s="13">
        <v>610377.26351293293</v>
      </c>
      <c r="E66" s="79">
        <v>2964.3788057659963</v>
      </c>
      <c r="F66" s="42"/>
      <c r="G66" s="41">
        <v>4864.9765905993645</v>
      </c>
      <c r="H66" s="13">
        <v>618581.61031132424</v>
      </c>
      <c r="I66" s="79">
        <v>3009.3850535398506</v>
      </c>
      <c r="J66" s="14"/>
      <c r="K66" s="41">
        <v>4869.2700068851609</v>
      </c>
      <c r="L66" s="13">
        <v>627132.88730348623</v>
      </c>
      <c r="M66" s="79">
        <v>3053.6793584781576</v>
      </c>
      <c r="N66" s="14"/>
      <c r="O66" s="41">
        <v>4873.5135650682969</v>
      </c>
      <c r="P66" s="13">
        <v>635850.45307939965</v>
      </c>
      <c r="Q66" s="79">
        <v>3098.8258084372769</v>
      </c>
      <c r="R66" s="14"/>
      <c r="S66" s="41">
        <v>4856.4863654126993</v>
      </c>
      <c r="T66" s="13">
        <v>643432.45020919072</v>
      </c>
      <c r="U66" s="79">
        <v>3124.8209215050201</v>
      </c>
      <c r="V66" s="50"/>
      <c r="W66" s="41">
        <v>4881.7971126900329</v>
      </c>
      <c r="X66" s="13">
        <v>652889.20571598061</v>
      </c>
      <c r="Y66" s="79">
        <v>3187.272639370763</v>
      </c>
      <c r="Z66" s="42"/>
      <c r="AA66" s="41">
        <v>4868.9844799439061</v>
      </c>
      <c r="AB66" s="13">
        <v>660787.39149077481</v>
      </c>
      <c r="AC66" s="79">
        <v>3217.3635537112009</v>
      </c>
      <c r="AD66" s="14"/>
      <c r="AE66" s="41">
        <v>4883.6710204661313</v>
      </c>
      <c r="AF66" s="13">
        <v>668273.02349906543</v>
      </c>
      <c r="AG66" s="79">
        <v>3263.6255986216679</v>
      </c>
      <c r="AH66" s="14"/>
      <c r="AI66" s="41">
        <v>4778.5671959925439</v>
      </c>
      <c r="AJ66" s="13">
        <v>678193.1321736495</v>
      </c>
      <c r="AK66" s="79">
        <v>3240.7914539524368</v>
      </c>
      <c r="AL66" s="14"/>
      <c r="AM66" s="41">
        <v>4673.2803670332878</v>
      </c>
      <c r="AN66" s="13">
        <v>688402.88908127928</v>
      </c>
      <c r="AO66" s="79">
        <v>3217.0997061525363</v>
      </c>
      <c r="AP66" s="50"/>
      <c r="AQ66" s="41">
        <v>4466.2709474706571</v>
      </c>
      <c r="AR66" s="13">
        <v>757354.42989592371</v>
      </c>
      <c r="AS66" s="79">
        <v>3382.5500871823665</v>
      </c>
      <c r="AT66" s="42"/>
      <c r="AU66" s="41">
        <v>4464.6724354471708</v>
      </c>
      <c r="AV66" s="13">
        <v>766406.7827618228</v>
      </c>
      <c r="AW66" s="79">
        <v>3421.7552373364583</v>
      </c>
      <c r="AX66" s="14"/>
      <c r="AY66" s="41">
        <v>4462.9129050887459</v>
      </c>
      <c r="AZ66" s="13">
        <v>775578.55905242916</v>
      </c>
      <c r="BA66" s="79">
        <v>3461.3395601052198</v>
      </c>
      <c r="BB66" s="14"/>
      <c r="BC66" s="41">
        <v>4461.0184837409515</v>
      </c>
      <c r="BD66" s="13">
        <v>784869.54431935411</v>
      </c>
      <c r="BE66" s="79">
        <v>3501.3175445339766</v>
      </c>
      <c r="BF66" s="14"/>
      <c r="BG66" s="41">
        <v>4458.9878534940599</v>
      </c>
      <c r="BH66" s="13">
        <v>794281.64507662854</v>
      </c>
      <c r="BI66" s="79">
        <v>3541.6922076499668</v>
      </c>
      <c r="BJ66" s="50"/>
      <c r="BK66" s="41">
        <v>4458.1147637135737</v>
      </c>
      <c r="BL66" s="13">
        <v>803762.87416496826</v>
      </c>
      <c r="BM66" s="79">
        <v>3583.2671358397001</v>
      </c>
      <c r="BN66" s="42"/>
      <c r="BO66" s="41">
        <v>4438.7006919310634</v>
      </c>
      <c r="BP66" s="13">
        <v>813971.00154016342</v>
      </c>
      <c r="BQ66" s="79">
        <v>3612.9736477481442</v>
      </c>
      <c r="BR66" s="14"/>
      <c r="BS66" s="41">
        <v>4419.0051028863818</v>
      </c>
      <c r="BT66" s="13">
        <v>824346.86932401813</v>
      </c>
      <c r="BU66" s="79">
        <v>3642.7930220912494</v>
      </c>
      <c r="BV66" s="14"/>
      <c r="BW66" s="41">
        <v>4399.0368927738446</v>
      </c>
      <c r="BX66" s="13">
        <v>834893.5541743997</v>
      </c>
      <c r="BY66" s="79">
        <v>3672.7275463522624</v>
      </c>
      <c r="BZ66" s="14"/>
      <c r="CA66" s="41">
        <v>4378.8308003407783</v>
      </c>
      <c r="CB66" s="13">
        <v>845611.89835969114</v>
      </c>
      <c r="CC66" s="79">
        <v>3702.7914256720514</v>
      </c>
      <c r="CD66" s="50"/>
      <c r="CE66" s="41">
        <v>4385.8513823276489</v>
      </c>
      <c r="CF66" s="13">
        <v>855236.95731834834</v>
      </c>
      <c r="CG66" s="79">
        <v>3750.9421914723707</v>
      </c>
      <c r="CH66" s="42"/>
      <c r="CI66" s="41">
        <v>4366.7211494156081</v>
      </c>
      <c r="CJ66" s="13">
        <v>866257.68267127255</v>
      </c>
      <c r="CK66" s="79">
        <v>3782.7057437644003</v>
      </c>
      <c r="CL66" s="14"/>
      <c r="CM66" s="41">
        <v>4347.4190031213857</v>
      </c>
      <c r="CN66" s="13">
        <v>877452.32013201341</v>
      </c>
      <c r="CO66" s="79">
        <v>3814.6528908748646</v>
      </c>
      <c r="CP66" s="14"/>
      <c r="CQ66" s="41">
        <v>4327.9551562145343</v>
      </c>
      <c r="CR66" s="13">
        <v>888823.53573944897</v>
      </c>
      <c r="CS66" s="79">
        <v>3846.7884044683815</v>
      </c>
      <c r="CT66" s="14"/>
      <c r="CU66" s="41">
        <v>4308.2834219860033</v>
      </c>
      <c r="CV66" s="13">
        <v>900379.50804167043</v>
      </c>
      <c r="CW66" s="79">
        <v>3879.0901079918422</v>
      </c>
      <c r="CX66" s="50"/>
      <c r="CY66" s="41">
        <v>4288.4186918583391</v>
      </c>
      <c r="CZ66" s="13">
        <v>912122.82254971797</v>
      </c>
      <c r="DA66" s="79">
        <v>3911.5645614927976</v>
      </c>
      <c r="DB66" s="42"/>
      <c r="DC66" s="41">
        <v>4271.8518354248581</v>
      </c>
      <c r="DD66" s="13">
        <v>923838.44433476403</v>
      </c>
      <c r="DE66" s="79">
        <v>3946.5009540675073</v>
      </c>
      <c r="DF66" s="14"/>
      <c r="DG66" s="41">
        <v>4255.1555431793877</v>
      </c>
      <c r="DH66" s="13">
        <v>935732.26792256732</v>
      </c>
      <c r="DI66" s="79">
        <v>3981.6863467825324</v>
      </c>
      <c r="DJ66" s="14"/>
      <c r="DK66" s="41">
        <v>4238.3449165401389</v>
      </c>
      <c r="DL66" s="13">
        <v>947806.14504900179</v>
      </c>
      <c r="DM66" s="79">
        <v>4017.1293567339426</v>
      </c>
      <c r="DN66" s="14"/>
      <c r="DO66" s="41">
        <v>4222.0158395646222</v>
      </c>
      <c r="DP66" s="13">
        <v>959999.33144778374</v>
      </c>
      <c r="DQ66" s="79">
        <v>4053.1323833439906</v>
      </c>
      <c r="DR66" s="50"/>
      <c r="DS66" s="41">
        <v>4206.158266566049</v>
      </c>
      <c r="DT66" s="13">
        <v>972312.58938377269</v>
      </c>
      <c r="DU66" s="79">
        <v>4089.7006355227959</v>
      </c>
      <c r="DV66" s="26"/>
    </row>
    <row r="67" spans="1:126" x14ac:dyDescent="0.35">
      <c r="A67" s="7" t="s">
        <v>85</v>
      </c>
      <c r="B67" s="4" t="s">
        <v>111</v>
      </c>
      <c r="C67" s="314">
        <v>12025.950187613973</v>
      </c>
      <c r="D67" s="13">
        <v>610377.26351293281</v>
      </c>
      <c r="E67" s="79">
        <v>7340.3665666586585</v>
      </c>
      <c r="F67" s="42"/>
      <c r="G67" s="41">
        <v>12046.60870053176</v>
      </c>
      <c r="H67" s="13">
        <v>618581.61031132413</v>
      </c>
      <c r="I67" s="79">
        <v>7451.810608765345</v>
      </c>
      <c r="J67" s="14"/>
      <c r="K67" s="41">
        <v>12057.240017048971</v>
      </c>
      <c r="L67" s="13">
        <v>627132.88730348635</v>
      </c>
      <c r="M67" s="79">
        <v>7561.4917448030574</v>
      </c>
      <c r="N67" s="14"/>
      <c r="O67" s="41">
        <v>12067.747875407213</v>
      </c>
      <c r="P67" s="13">
        <v>635850.45307939965</v>
      </c>
      <c r="Q67" s="79">
        <v>7673.2829542256386</v>
      </c>
      <c r="R67" s="14"/>
      <c r="S67" s="41">
        <v>12025.585285783827</v>
      </c>
      <c r="T67" s="13">
        <v>643432.45020919072</v>
      </c>
      <c r="U67" s="79">
        <v>7737.651805631479</v>
      </c>
      <c r="V67" s="50"/>
      <c r="W67" s="41">
        <v>12088.259517137225</v>
      </c>
      <c r="X67" s="13">
        <v>652889.20571598061</v>
      </c>
      <c r="Y67" s="79">
        <v>7892.2941546323664</v>
      </c>
      <c r="Z67" s="42"/>
      <c r="AA67" s="41">
        <v>12056.532997956339</v>
      </c>
      <c r="AB67" s="13">
        <v>660787.39149077493</v>
      </c>
      <c r="AC67" s="79">
        <v>7966.8049901420218</v>
      </c>
      <c r="AD67" s="14"/>
      <c r="AE67" s="41">
        <v>12092.899669725659</v>
      </c>
      <c r="AF67" s="13">
        <v>668273.02349906554</v>
      </c>
      <c r="AG67" s="79">
        <v>8081.3586251584165</v>
      </c>
      <c r="AH67" s="14"/>
      <c r="AI67" s="41">
        <v>11832.642580552967</v>
      </c>
      <c r="AJ67" s="13">
        <v>678193.13217364938</v>
      </c>
      <c r="AK67" s="79">
        <v>8024.8169335965104</v>
      </c>
      <c r="AL67" s="14"/>
      <c r="AM67" s="41">
        <v>11571.932337415761</v>
      </c>
      <c r="AN67" s="13">
        <v>688402.88908127928</v>
      </c>
      <c r="AO67" s="79">
        <v>7966.151653330091</v>
      </c>
      <c r="AP67" s="50"/>
      <c r="AQ67" s="41">
        <v>11059.337584213055</v>
      </c>
      <c r="AR67" s="13">
        <v>757354.42989592371</v>
      </c>
      <c r="AS67" s="79">
        <v>8375.8383111182411</v>
      </c>
      <c r="AT67" s="42"/>
      <c r="AU67" s="41">
        <v>11055.379363964425</v>
      </c>
      <c r="AV67" s="13">
        <v>766406.78276182269</v>
      </c>
      <c r="AW67" s="79">
        <v>8472.9177305474204</v>
      </c>
      <c r="AX67" s="14"/>
      <c r="AY67" s="41">
        <v>11051.022431648324</v>
      </c>
      <c r="AZ67" s="13">
        <v>775578.55905242905</v>
      </c>
      <c r="BA67" s="79">
        <v>8570.9360535938777</v>
      </c>
      <c r="BB67" s="14"/>
      <c r="BC67" s="41">
        <v>11046.331483549024</v>
      </c>
      <c r="BD67" s="13">
        <v>784869.54431935411</v>
      </c>
      <c r="BE67" s="79">
        <v>8669.9291578936572</v>
      </c>
      <c r="BF67" s="14"/>
      <c r="BG67" s="41">
        <v>11041.303256271005</v>
      </c>
      <c r="BH67" s="13">
        <v>794281.64507662877</v>
      </c>
      <c r="BI67" s="79">
        <v>8769.904514180871</v>
      </c>
      <c r="BJ67" s="50"/>
      <c r="BK67" s="41">
        <v>11039.141319671706</v>
      </c>
      <c r="BL67" s="13">
        <v>803762.87416496838</v>
      </c>
      <c r="BM67" s="79">
        <v>8872.8519554125924</v>
      </c>
      <c r="BN67" s="42"/>
      <c r="BO67" s="41">
        <v>10991.068380019777</v>
      </c>
      <c r="BP67" s="13">
        <v>813971.00154016353</v>
      </c>
      <c r="BQ67" s="79">
        <v>8946.4109372811199</v>
      </c>
      <c r="BR67" s="14"/>
      <c r="BS67" s="41">
        <v>10942.298350004376</v>
      </c>
      <c r="BT67" s="13">
        <v>824346.86932401813</v>
      </c>
      <c r="BU67" s="79">
        <v>9020.2493880354759</v>
      </c>
      <c r="BV67" s="14"/>
      <c r="BW67" s="41">
        <v>10892.85325829714</v>
      </c>
      <c r="BX67" s="13">
        <v>834893.5541743997</v>
      </c>
      <c r="BY67" s="79">
        <v>9094.3729719198891</v>
      </c>
      <c r="BZ67" s="14"/>
      <c r="CA67" s="41">
        <v>10842.819124653357</v>
      </c>
      <c r="CB67" s="13">
        <v>845611.89835969114</v>
      </c>
      <c r="CC67" s="79">
        <v>9168.8168635688889</v>
      </c>
      <c r="CD67" s="50"/>
      <c r="CE67" s="41">
        <v>10860.203422906559</v>
      </c>
      <c r="CF67" s="13">
        <v>855236.95731834846</v>
      </c>
      <c r="CG67" s="79">
        <v>9288.0473312649192</v>
      </c>
      <c r="CH67" s="42"/>
      <c r="CI67" s="41">
        <v>10812.83332236246</v>
      </c>
      <c r="CJ67" s="13">
        <v>866257.68267127243</v>
      </c>
      <c r="CK67" s="79">
        <v>9366.6999369404202</v>
      </c>
      <c r="CL67" s="14"/>
      <c r="CM67" s="41">
        <v>10765.03753153867</v>
      </c>
      <c r="CN67" s="13">
        <v>877452.32013201353</v>
      </c>
      <c r="CO67" s="79">
        <v>9445.8071583568089</v>
      </c>
      <c r="CP67" s="14"/>
      <c r="CQ67" s="41">
        <v>10716.841339197896</v>
      </c>
      <c r="CR67" s="13">
        <v>888823.53573944885</v>
      </c>
      <c r="CS67" s="79">
        <v>9525.3808110645641</v>
      </c>
      <c r="CT67" s="14"/>
      <c r="CU67" s="41">
        <v>10668.130378251057</v>
      </c>
      <c r="CV67" s="13">
        <v>900379.50804167043</v>
      </c>
      <c r="CW67" s="79">
        <v>9605.3659816940853</v>
      </c>
      <c r="CX67" s="50"/>
      <c r="CY67" s="41">
        <v>10618.941522696841</v>
      </c>
      <c r="CZ67" s="13">
        <v>912122.82254971785</v>
      </c>
      <c r="DA67" s="79">
        <v>9685.7789141726425</v>
      </c>
      <c r="DB67" s="42"/>
      <c r="DC67" s="41">
        <v>10577.91883057584</v>
      </c>
      <c r="DD67" s="13">
        <v>923838.44433476403</v>
      </c>
      <c r="DE67" s="79">
        <v>9772.2880767385905</v>
      </c>
      <c r="DF67" s="14"/>
      <c r="DG67" s="41">
        <v>10536.575630729914</v>
      </c>
      <c r="DH67" s="13">
        <v>935732.26792256744</v>
      </c>
      <c r="DI67" s="79">
        <v>9859.4138110805579</v>
      </c>
      <c r="DJ67" s="14"/>
      <c r="DK67" s="41">
        <v>10494.949317147011</v>
      </c>
      <c r="DL67" s="13">
        <v>947806.14504900191</v>
      </c>
      <c r="DM67" s="79">
        <v>9947.1774547697642</v>
      </c>
      <c r="DN67" s="14"/>
      <c r="DO67" s="41">
        <v>10454.515412255256</v>
      </c>
      <c r="DP67" s="13">
        <v>959999.33144778374</v>
      </c>
      <c r="DQ67" s="79">
        <v>10036.327806375597</v>
      </c>
      <c r="DR67" s="50"/>
      <c r="DS67" s="41">
        <v>10415.249041020694</v>
      </c>
      <c r="DT67" s="13">
        <v>972312.58938377269</v>
      </c>
      <c r="DU67" s="79">
        <v>10126.877764151686</v>
      </c>
      <c r="DV67" s="26"/>
    </row>
    <row r="68" spans="1:126" x14ac:dyDescent="0.35">
      <c r="A68" s="7" t="s">
        <v>86</v>
      </c>
      <c r="B68" s="4" t="s">
        <v>112</v>
      </c>
      <c r="C68" s="314">
        <v>462.53654567746048</v>
      </c>
      <c r="D68" s="13">
        <v>610377.26351293293</v>
      </c>
      <c r="E68" s="79">
        <v>282.32179102533303</v>
      </c>
      <c r="F68" s="42"/>
      <c r="G68" s="41">
        <v>463.33110386660616</v>
      </c>
      <c r="H68" s="13">
        <v>618581.61031132413</v>
      </c>
      <c r="I68" s="79">
        <v>286.60810033712863</v>
      </c>
      <c r="J68" s="14"/>
      <c r="K68" s="41">
        <v>463.7400006557296</v>
      </c>
      <c r="L68" s="13">
        <v>627132.88730348647</v>
      </c>
      <c r="M68" s="79">
        <v>290.82660556934837</v>
      </c>
      <c r="N68" s="14"/>
      <c r="O68" s="41">
        <v>464.14414905412355</v>
      </c>
      <c r="P68" s="13">
        <v>635850.45307939965</v>
      </c>
      <c r="Q68" s="79">
        <v>295.12626747021687</v>
      </c>
      <c r="R68" s="14"/>
      <c r="S68" s="41">
        <v>462.52251099168564</v>
      </c>
      <c r="T68" s="13">
        <v>643432.45020919072</v>
      </c>
      <c r="U68" s="79">
        <v>297.60199252428765</v>
      </c>
      <c r="V68" s="50"/>
      <c r="W68" s="41">
        <v>464.93305835143167</v>
      </c>
      <c r="X68" s="13">
        <v>652889.20571598073</v>
      </c>
      <c r="Y68" s="79">
        <v>303.54977517816792</v>
      </c>
      <c r="Z68" s="42"/>
      <c r="AA68" s="41">
        <v>463.71280761370537</v>
      </c>
      <c r="AB68" s="13">
        <v>660787.39149077493</v>
      </c>
      <c r="AC68" s="79">
        <v>306.41557654392392</v>
      </c>
      <c r="AD68" s="14"/>
      <c r="AE68" s="41">
        <v>465.11152575867919</v>
      </c>
      <c r="AF68" s="13">
        <v>668273.02349906543</v>
      </c>
      <c r="AG68" s="79">
        <v>310.821485583016</v>
      </c>
      <c r="AH68" s="14"/>
      <c r="AI68" s="41">
        <v>455.10163771357566</v>
      </c>
      <c r="AJ68" s="13">
        <v>678193.1321736495</v>
      </c>
      <c r="AK68" s="79">
        <v>308.64680513832735</v>
      </c>
      <c r="AL68" s="14"/>
      <c r="AM68" s="41">
        <v>445.07432066983699</v>
      </c>
      <c r="AN68" s="13">
        <v>688402.88908127928</v>
      </c>
      <c r="AO68" s="79">
        <v>306.39044820500351</v>
      </c>
      <c r="AP68" s="50"/>
      <c r="AQ68" s="41">
        <v>425.35913785434832</v>
      </c>
      <c r="AR68" s="13">
        <v>757354.42989592382</v>
      </c>
      <c r="AS68" s="79">
        <v>322.14762735070161</v>
      </c>
      <c r="AT68" s="42"/>
      <c r="AU68" s="41">
        <v>425.20689861401632</v>
      </c>
      <c r="AV68" s="13">
        <v>766406.7827618228</v>
      </c>
      <c r="AW68" s="79">
        <v>325.8814511749008</v>
      </c>
      <c r="AX68" s="14"/>
      <c r="AY68" s="41">
        <v>425.03932429416631</v>
      </c>
      <c r="AZ68" s="13">
        <v>775578.55905242916</v>
      </c>
      <c r="BA68" s="79">
        <v>329.65138667668765</v>
      </c>
      <c r="BB68" s="14"/>
      <c r="BC68" s="41">
        <v>424.85890321342401</v>
      </c>
      <c r="BD68" s="13">
        <v>784869.54431935423</v>
      </c>
      <c r="BE68" s="79">
        <v>333.45881376514069</v>
      </c>
      <c r="BF68" s="14"/>
      <c r="BG68" s="41">
        <v>424.6655098565771</v>
      </c>
      <c r="BH68" s="13">
        <v>794281.64507662877</v>
      </c>
      <c r="BI68" s="79">
        <v>337.30401977618737</v>
      </c>
      <c r="BJ68" s="50"/>
      <c r="BK68" s="41">
        <v>424.58235844891175</v>
      </c>
      <c r="BL68" s="13">
        <v>803762.87416496826</v>
      </c>
      <c r="BM68" s="79">
        <v>341.26353674663812</v>
      </c>
      <c r="BN68" s="42"/>
      <c r="BO68" s="41">
        <v>422.73339923152986</v>
      </c>
      <c r="BP68" s="13">
        <v>813971.00154016353</v>
      </c>
      <c r="BQ68" s="79">
        <v>344.09272835696612</v>
      </c>
      <c r="BR68" s="14"/>
      <c r="BS68" s="41">
        <v>420.85762884632214</v>
      </c>
      <c r="BT68" s="13">
        <v>824346.86932401801</v>
      </c>
      <c r="BU68" s="79">
        <v>346.93266877059517</v>
      </c>
      <c r="BV68" s="14"/>
      <c r="BW68" s="41">
        <v>418.95589454988999</v>
      </c>
      <c r="BX68" s="13">
        <v>834893.5541743997</v>
      </c>
      <c r="BY68" s="79">
        <v>349.78357584307264</v>
      </c>
      <c r="BZ68" s="14"/>
      <c r="CA68" s="41">
        <v>417.03150479435988</v>
      </c>
      <c r="CB68" s="13">
        <v>845611.89835969114</v>
      </c>
      <c r="CC68" s="79">
        <v>352.6468024449573</v>
      </c>
      <c r="CD68" s="50"/>
      <c r="CE68" s="41">
        <v>417.70013165025233</v>
      </c>
      <c r="CF68" s="13">
        <v>855236.95731834834</v>
      </c>
      <c r="CG68" s="79">
        <v>357.23258966403534</v>
      </c>
      <c r="CH68" s="42"/>
      <c r="CI68" s="41">
        <v>415.87820470624843</v>
      </c>
      <c r="CJ68" s="13">
        <v>866257.68267127255</v>
      </c>
      <c r="CK68" s="79">
        <v>360.25768988232386</v>
      </c>
      <c r="CL68" s="14"/>
      <c r="CM68" s="41">
        <v>414.0399050591796</v>
      </c>
      <c r="CN68" s="13">
        <v>877452.32013201341</v>
      </c>
      <c r="CO68" s="79">
        <v>363.30027532141571</v>
      </c>
      <c r="CP68" s="14"/>
      <c r="CQ68" s="41">
        <v>412.18620535376522</v>
      </c>
      <c r="CR68" s="13">
        <v>888823.53573944897</v>
      </c>
      <c r="CS68" s="79">
        <v>366.36080042556017</v>
      </c>
      <c r="CT68" s="14"/>
      <c r="CU68" s="41">
        <v>410.31270685580989</v>
      </c>
      <c r="CV68" s="13">
        <v>900379.50804167031</v>
      </c>
      <c r="CW68" s="79">
        <v>369.43715314208021</v>
      </c>
      <c r="CX68" s="50"/>
      <c r="CY68" s="41">
        <v>408.42082779603231</v>
      </c>
      <c r="CZ68" s="13">
        <v>912122.82254971797</v>
      </c>
      <c r="DA68" s="79">
        <v>372.52995823740929</v>
      </c>
      <c r="DB68" s="42"/>
      <c r="DC68" s="41">
        <v>406.8430319452246</v>
      </c>
      <c r="DD68" s="13">
        <v>923838.44433476415</v>
      </c>
      <c r="DE68" s="79">
        <v>375.85723372071504</v>
      </c>
      <c r="DF68" s="14"/>
      <c r="DG68" s="41">
        <v>405.25290887422744</v>
      </c>
      <c r="DH68" s="13">
        <v>935732.2679225672</v>
      </c>
      <c r="DI68" s="79">
        <v>379.20822350309834</v>
      </c>
      <c r="DJ68" s="14"/>
      <c r="DK68" s="41">
        <v>403.65189681334653</v>
      </c>
      <c r="DL68" s="13">
        <v>947806.14504900202</v>
      </c>
      <c r="DM68" s="79">
        <v>382.5837482603755</v>
      </c>
      <c r="DN68" s="14"/>
      <c r="DO68" s="41">
        <v>402.09674662520217</v>
      </c>
      <c r="DP68" s="13">
        <v>959999.33144778362</v>
      </c>
      <c r="DQ68" s="79">
        <v>386.01260793752294</v>
      </c>
      <c r="DR68" s="50"/>
      <c r="DS68" s="41">
        <v>400.58650157771899</v>
      </c>
      <c r="DT68" s="13">
        <v>972312.58938377269</v>
      </c>
      <c r="DU68" s="79">
        <v>389.49529862121869</v>
      </c>
      <c r="DV68" s="26"/>
    </row>
    <row r="69" spans="1:126" x14ac:dyDescent="0.35">
      <c r="A69" s="7" t="s">
        <v>87</v>
      </c>
      <c r="B69" s="4" t="s">
        <v>113</v>
      </c>
      <c r="C69" s="314">
        <v>1387.6096370323812</v>
      </c>
      <c r="D69" s="13">
        <v>610377.26351293293</v>
      </c>
      <c r="E69" s="79">
        <v>846.96537307599897</v>
      </c>
      <c r="F69" s="42"/>
      <c r="G69" s="41">
        <v>1389.9933115998183</v>
      </c>
      <c r="H69" s="13">
        <v>618581.61031132413</v>
      </c>
      <c r="I69" s="79">
        <v>859.82430101138584</v>
      </c>
      <c r="J69" s="14"/>
      <c r="K69" s="41">
        <v>1391.2200019671886</v>
      </c>
      <c r="L69" s="13">
        <v>627132.88730348635</v>
      </c>
      <c r="M69" s="79">
        <v>872.47981670804506</v>
      </c>
      <c r="N69" s="14"/>
      <c r="O69" s="41">
        <v>1392.4324471623706</v>
      </c>
      <c r="P69" s="13">
        <v>635850.45307939954</v>
      </c>
      <c r="Q69" s="79">
        <v>885.37880241065045</v>
      </c>
      <c r="R69" s="14"/>
      <c r="S69" s="41">
        <v>1387.5675329750568</v>
      </c>
      <c r="T69" s="13">
        <v>643432.45020919072</v>
      </c>
      <c r="U69" s="79">
        <v>892.80597757286284</v>
      </c>
      <c r="V69" s="50"/>
      <c r="W69" s="41">
        <v>1394.7991750542949</v>
      </c>
      <c r="X69" s="13">
        <v>652889.20571598073</v>
      </c>
      <c r="Y69" s="79">
        <v>910.64932553450365</v>
      </c>
      <c r="Z69" s="42"/>
      <c r="AA69" s="41">
        <v>1391.1384228411162</v>
      </c>
      <c r="AB69" s="13">
        <v>660787.39149077469</v>
      </c>
      <c r="AC69" s="79">
        <v>919.24672963177159</v>
      </c>
      <c r="AD69" s="14"/>
      <c r="AE69" s="41">
        <v>1395.3345772760376</v>
      </c>
      <c r="AF69" s="13">
        <v>668273.02349906543</v>
      </c>
      <c r="AG69" s="79">
        <v>932.46445674904794</v>
      </c>
      <c r="AH69" s="14"/>
      <c r="AI69" s="41">
        <v>1365.3049131407267</v>
      </c>
      <c r="AJ69" s="13">
        <v>678193.1321736495</v>
      </c>
      <c r="AK69" s="79">
        <v>925.940415414982</v>
      </c>
      <c r="AL69" s="14"/>
      <c r="AM69" s="41">
        <v>1335.2229620095109</v>
      </c>
      <c r="AN69" s="13">
        <v>688402.88908127917</v>
      </c>
      <c r="AO69" s="79">
        <v>919.17134461501041</v>
      </c>
      <c r="AP69" s="50"/>
      <c r="AQ69" s="41">
        <v>1276.077413563045</v>
      </c>
      <c r="AR69" s="13">
        <v>757354.42989592371</v>
      </c>
      <c r="AS69" s="79">
        <v>966.44288205210478</v>
      </c>
      <c r="AT69" s="42"/>
      <c r="AU69" s="41">
        <v>1275.6206958420489</v>
      </c>
      <c r="AV69" s="13">
        <v>766406.78276182269</v>
      </c>
      <c r="AW69" s="79">
        <v>977.6443535247023</v>
      </c>
      <c r="AX69" s="14"/>
      <c r="AY69" s="41">
        <v>1275.1179728824989</v>
      </c>
      <c r="AZ69" s="13">
        <v>775578.55905242905</v>
      </c>
      <c r="BA69" s="79">
        <v>988.95416003006278</v>
      </c>
      <c r="BB69" s="14"/>
      <c r="BC69" s="41">
        <v>1274.5767096402719</v>
      </c>
      <c r="BD69" s="13">
        <v>784869.54431935411</v>
      </c>
      <c r="BE69" s="79">
        <v>1000.376441295422</v>
      </c>
      <c r="BF69" s="14"/>
      <c r="BG69" s="41">
        <v>1273.9965295697314</v>
      </c>
      <c r="BH69" s="13">
        <v>794281.64507662866</v>
      </c>
      <c r="BI69" s="79">
        <v>1011.912059328562</v>
      </c>
      <c r="BJ69" s="50"/>
      <c r="BK69" s="41">
        <v>1273.7470753467353</v>
      </c>
      <c r="BL69" s="13">
        <v>803762.87416496826</v>
      </c>
      <c r="BM69" s="79">
        <v>1023.7906102399144</v>
      </c>
      <c r="BN69" s="42"/>
      <c r="BO69" s="41">
        <v>1268.2001976945894</v>
      </c>
      <c r="BP69" s="13">
        <v>813971.00154016342</v>
      </c>
      <c r="BQ69" s="79">
        <v>1032.2781850708982</v>
      </c>
      <c r="BR69" s="14"/>
      <c r="BS69" s="41">
        <v>1262.5728865389663</v>
      </c>
      <c r="BT69" s="13">
        <v>824346.86932401801</v>
      </c>
      <c r="BU69" s="79">
        <v>1040.7980063117855</v>
      </c>
      <c r="BV69" s="14"/>
      <c r="BW69" s="41">
        <v>1256.86768364967</v>
      </c>
      <c r="BX69" s="13">
        <v>834893.55417439947</v>
      </c>
      <c r="BY69" s="79">
        <v>1049.3507275292177</v>
      </c>
      <c r="BZ69" s="14"/>
      <c r="CA69" s="41">
        <v>1251.0945143830795</v>
      </c>
      <c r="CB69" s="13">
        <v>845611.89835969126</v>
      </c>
      <c r="CC69" s="79">
        <v>1057.9404073348719</v>
      </c>
      <c r="CD69" s="50"/>
      <c r="CE69" s="41">
        <v>1253.1003949507569</v>
      </c>
      <c r="CF69" s="13">
        <v>855236.95731834834</v>
      </c>
      <c r="CG69" s="79">
        <v>1071.6977689921059</v>
      </c>
      <c r="CH69" s="42"/>
      <c r="CI69" s="41">
        <v>1247.6346141187453</v>
      </c>
      <c r="CJ69" s="13">
        <v>866257.68267127243</v>
      </c>
      <c r="CK69" s="79">
        <v>1080.7730696469714</v>
      </c>
      <c r="CL69" s="14"/>
      <c r="CM69" s="41">
        <v>1242.1197151775386</v>
      </c>
      <c r="CN69" s="13">
        <v>877452.32013201341</v>
      </c>
      <c r="CO69" s="79">
        <v>1089.9008259642469</v>
      </c>
      <c r="CP69" s="14"/>
      <c r="CQ69" s="41">
        <v>1236.5586160612954</v>
      </c>
      <c r="CR69" s="13">
        <v>888823.53573944909</v>
      </c>
      <c r="CS69" s="79">
        <v>1099.0824012766805</v>
      </c>
      <c r="CT69" s="14"/>
      <c r="CU69" s="41">
        <v>1230.9381205674297</v>
      </c>
      <c r="CV69" s="13">
        <v>900379.50804167043</v>
      </c>
      <c r="CW69" s="79">
        <v>1108.3114594262406</v>
      </c>
      <c r="CX69" s="50"/>
      <c r="CY69" s="41">
        <v>1225.2624833880968</v>
      </c>
      <c r="CZ69" s="13">
        <v>912122.82254971797</v>
      </c>
      <c r="DA69" s="79">
        <v>1117.5898747122278</v>
      </c>
      <c r="DB69" s="42"/>
      <c r="DC69" s="41">
        <v>1220.5290958356736</v>
      </c>
      <c r="DD69" s="13">
        <v>923838.44433476403</v>
      </c>
      <c r="DE69" s="79">
        <v>1127.571701162145</v>
      </c>
      <c r="DF69" s="14"/>
      <c r="DG69" s="41">
        <v>1215.7587266226822</v>
      </c>
      <c r="DH69" s="13">
        <v>935732.26792256744</v>
      </c>
      <c r="DI69" s="79">
        <v>1137.6246705092949</v>
      </c>
      <c r="DJ69" s="14"/>
      <c r="DK69" s="41">
        <v>1210.9556904400395</v>
      </c>
      <c r="DL69" s="13">
        <v>947806.14504900202</v>
      </c>
      <c r="DM69" s="79">
        <v>1147.7512447811264</v>
      </c>
      <c r="DN69" s="14"/>
      <c r="DO69" s="41">
        <v>1206.2902398756064</v>
      </c>
      <c r="DP69" s="13">
        <v>959999.33144778362</v>
      </c>
      <c r="DQ69" s="79">
        <v>1158.0378238125686</v>
      </c>
      <c r="DR69" s="50"/>
      <c r="DS69" s="41">
        <v>1201.7595047331567</v>
      </c>
      <c r="DT69" s="13">
        <v>972312.58938377281</v>
      </c>
      <c r="DU69" s="79">
        <v>1168.485895863656</v>
      </c>
      <c r="DV69" s="26"/>
    </row>
    <row r="70" spans="1:126" x14ac:dyDescent="0.35">
      <c r="A70" s="7" t="s">
        <v>88</v>
      </c>
      <c r="B70" s="4" t="s">
        <v>114</v>
      </c>
      <c r="C70" s="314">
        <v>1156.3413641936511</v>
      </c>
      <c r="D70" s="13">
        <v>610377.26351293293</v>
      </c>
      <c r="E70" s="79">
        <v>705.80447756333251</v>
      </c>
      <c r="F70" s="42"/>
      <c r="G70" s="41">
        <v>1158.3277596665155</v>
      </c>
      <c r="H70" s="13">
        <v>618581.61031132413</v>
      </c>
      <c r="I70" s="79">
        <v>716.52025084282161</v>
      </c>
      <c r="J70" s="14"/>
      <c r="K70" s="41">
        <v>1159.3500016393241</v>
      </c>
      <c r="L70" s="13">
        <v>627132.88730348635</v>
      </c>
      <c r="M70" s="79">
        <v>727.06651392337096</v>
      </c>
      <c r="N70" s="14"/>
      <c r="O70" s="41">
        <v>1160.360372635309</v>
      </c>
      <c r="P70" s="13">
        <v>635850.45307939954</v>
      </c>
      <c r="Q70" s="79">
        <v>737.81566867554216</v>
      </c>
      <c r="R70" s="14"/>
      <c r="S70" s="41">
        <v>1156.306277479214</v>
      </c>
      <c r="T70" s="13">
        <v>643432.45020919084</v>
      </c>
      <c r="U70" s="79">
        <v>744.00498131071913</v>
      </c>
      <c r="V70" s="50"/>
      <c r="W70" s="41">
        <v>1162.3326458785793</v>
      </c>
      <c r="X70" s="13">
        <v>652889.20571598061</v>
      </c>
      <c r="Y70" s="79">
        <v>758.8744379454198</v>
      </c>
      <c r="Z70" s="42"/>
      <c r="AA70" s="41">
        <v>1159.2820190342634</v>
      </c>
      <c r="AB70" s="13">
        <v>660787.39149077493</v>
      </c>
      <c r="AC70" s="79">
        <v>766.03894135980977</v>
      </c>
      <c r="AD70" s="14"/>
      <c r="AE70" s="41">
        <v>1162.778814396698</v>
      </c>
      <c r="AF70" s="13">
        <v>668273.02349906543</v>
      </c>
      <c r="AG70" s="79">
        <v>777.05371395754003</v>
      </c>
      <c r="AH70" s="14"/>
      <c r="AI70" s="41">
        <v>1137.7540942839391</v>
      </c>
      <c r="AJ70" s="13">
        <v>678193.1321736495</v>
      </c>
      <c r="AK70" s="79">
        <v>771.61701284581841</v>
      </c>
      <c r="AL70" s="14"/>
      <c r="AM70" s="41">
        <v>1112.6858016745925</v>
      </c>
      <c r="AN70" s="13">
        <v>688402.88908127917</v>
      </c>
      <c r="AO70" s="79">
        <v>765.97612051250871</v>
      </c>
      <c r="AP70" s="50"/>
      <c r="AQ70" s="41">
        <v>1063.3978446358708</v>
      </c>
      <c r="AR70" s="13">
        <v>757354.42989592382</v>
      </c>
      <c r="AS70" s="79">
        <v>805.36906837675406</v>
      </c>
      <c r="AT70" s="42"/>
      <c r="AU70" s="41">
        <v>1063.0172465350408</v>
      </c>
      <c r="AV70" s="13">
        <v>766406.7827618228</v>
      </c>
      <c r="AW70" s="79">
        <v>814.70362793725201</v>
      </c>
      <c r="AX70" s="14"/>
      <c r="AY70" s="41">
        <v>1062.5983107354157</v>
      </c>
      <c r="AZ70" s="13">
        <v>775578.55905242916</v>
      </c>
      <c r="BA70" s="79">
        <v>824.12846669171904</v>
      </c>
      <c r="BB70" s="14"/>
      <c r="BC70" s="41">
        <v>1062.1472580335601</v>
      </c>
      <c r="BD70" s="13">
        <v>784869.54431935411</v>
      </c>
      <c r="BE70" s="79">
        <v>833.64703441285167</v>
      </c>
      <c r="BF70" s="14"/>
      <c r="BG70" s="41">
        <v>1061.6637746414428</v>
      </c>
      <c r="BH70" s="13">
        <v>794281.64507662866</v>
      </c>
      <c r="BI70" s="79">
        <v>843.26004944046838</v>
      </c>
      <c r="BJ70" s="50"/>
      <c r="BK70" s="41">
        <v>1061.4558961222795</v>
      </c>
      <c r="BL70" s="13">
        <v>803762.87416496826</v>
      </c>
      <c r="BM70" s="79">
        <v>853.15884186659537</v>
      </c>
      <c r="BN70" s="42"/>
      <c r="BO70" s="41">
        <v>1056.8334980788247</v>
      </c>
      <c r="BP70" s="13">
        <v>813971.00154016342</v>
      </c>
      <c r="BQ70" s="79">
        <v>860.23182089241527</v>
      </c>
      <c r="BR70" s="14"/>
      <c r="BS70" s="41">
        <v>1052.1440721158053</v>
      </c>
      <c r="BT70" s="13">
        <v>824346.86932401813</v>
      </c>
      <c r="BU70" s="79">
        <v>867.33167192648807</v>
      </c>
      <c r="BV70" s="14"/>
      <c r="BW70" s="41">
        <v>1047.3897363747251</v>
      </c>
      <c r="BX70" s="13">
        <v>834893.55417439959</v>
      </c>
      <c r="BY70" s="79">
        <v>874.4589396076816</v>
      </c>
      <c r="BZ70" s="14"/>
      <c r="CA70" s="41">
        <v>1042.5787619858997</v>
      </c>
      <c r="CB70" s="13">
        <v>845611.89835969114</v>
      </c>
      <c r="CC70" s="79">
        <v>881.61700611239326</v>
      </c>
      <c r="CD70" s="50"/>
      <c r="CE70" s="41">
        <v>1044.2503291256307</v>
      </c>
      <c r="CF70" s="13">
        <v>855236.95731834846</v>
      </c>
      <c r="CG70" s="79">
        <v>893.08147416008842</v>
      </c>
      <c r="CH70" s="42"/>
      <c r="CI70" s="41">
        <v>1039.6955117656212</v>
      </c>
      <c r="CJ70" s="13">
        <v>866257.68267127231</v>
      </c>
      <c r="CK70" s="79">
        <v>900.64422470580962</v>
      </c>
      <c r="CL70" s="14"/>
      <c r="CM70" s="41">
        <v>1035.0997626479491</v>
      </c>
      <c r="CN70" s="13">
        <v>877452.32013201341</v>
      </c>
      <c r="CO70" s="79">
        <v>908.25068830353928</v>
      </c>
      <c r="CP70" s="14"/>
      <c r="CQ70" s="41">
        <v>1030.465513384413</v>
      </c>
      <c r="CR70" s="13">
        <v>888823.53573944897</v>
      </c>
      <c r="CS70" s="79">
        <v>915.90200106390046</v>
      </c>
      <c r="CT70" s="14"/>
      <c r="CU70" s="41">
        <v>1025.7817671395248</v>
      </c>
      <c r="CV70" s="13">
        <v>900379.5080416702</v>
      </c>
      <c r="CW70" s="79">
        <v>923.59288285520051</v>
      </c>
      <c r="CX70" s="50"/>
      <c r="CY70" s="41">
        <v>1021.0520694900808</v>
      </c>
      <c r="CZ70" s="13">
        <v>912122.82254971797</v>
      </c>
      <c r="DA70" s="79">
        <v>931.32489559352325</v>
      </c>
      <c r="DB70" s="42"/>
      <c r="DC70" s="41">
        <v>1017.1075798630615</v>
      </c>
      <c r="DD70" s="13">
        <v>923838.44433476403</v>
      </c>
      <c r="DE70" s="79">
        <v>939.64308430178755</v>
      </c>
      <c r="DF70" s="14"/>
      <c r="DG70" s="41">
        <v>1013.1322721855686</v>
      </c>
      <c r="DH70" s="13">
        <v>935732.26792256732</v>
      </c>
      <c r="DI70" s="79">
        <v>948.0205587577459</v>
      </c>
      <c r="DJ70" s="14"/>
      <c r="DK70" s="41">
        <v>1009.1297420333664</v>
      </c>
      <c r="DL70" s="13">
        <v>947806.14504900191</v>
      </c>
      <c r="DM70" s="79">
        <v>956.45937065093881</v>
      </c>
      <c r="DN70" s="14"/>
      <c r="DO70" s="41">
        <v>1005.2418665630054</v>
      </c>
      <c r="DP70" s="13">
        <v>959999.33144778374</v>
      </c>
      <c r="DQ70" s="79">
        <v>965.03151984380736</v>
      </c>
      <c r="DR70" s="50"/>
      <c r="DS70" s="41">
        <v>1001.4662539442975</v>
      </c>
      <c r="DT70" s="13">
        <v>972312.58938377281</v>
      </c>
      <c r="DU70" s="79">
        <v>973.73824655304679</v>
      </c>
      <c r="DV70" s="26"/>
    </row>
    <row r="71" spans="1:126" x14ac:dyDescent="0.35">
      <c r="A71" s="7" t="s">
        <v>89</v>
      </c>
      <c r="B71" s="4" t="s">
        <v>115</v>
      </c>
      <c r="C71" s="314">
        <v>925.07309135492096</v>
      </c>
      <c r="D71" s="13">
        <v>610377.26351293293</v>
      </c>
      <c r="E71" s="79">
        <v>564.64358205066605</v>
      </c>
      <c r="F71" s="42"/>
      <c r="G71" s="41">
        <v>926.66220773321231</v>
      </c>
      <c r="H71" s="13">
        <v>618581.61031132413</v>
      </c>
      <c r="I71" s="79">
        <v>573.21620067425727</v>
      </c>
      <c r="J71" s="14"/>
      <c r="K71" s="41">
        <v>927.4800013114592</v>
      </c>
      <c r="L71" s="13">
        <v>627132.88730348647</v>
      </c>
      <c r="M71" s="79">
        <v>581.65321113869675</v>
      </c>
      <c r="N71" s="14"/>
      <c r="O71" s="41">
        <v>928.28829810824709</v>
      </c>
      <c r="P71" s="13">
        <v>635850.45307939965</v>
      </c>
      <c r="Q71" s="79">
        <v>590.25253494043375</v>
      </c>
      <c r="R71" s="14"/>
      <c r="S71" s="41">
        <v>925.04502198337127</v>
      </c>
      <c r="T71" s="13">
        <v>643432.45020919072</v>
      </c>
      <c r="U71" s="79">
        <v>595.2039850485753</v>
      </c>
      <c r="V71" s="50"/>
      <c r="W71" s="41">
        <v>929.86611670286334</v>
      </c>
      <c r="X71" s="13">
        <v>652889.20571598073</v>
      </c>
      <c r="Y71" s="79">
        <v>607.09955035633584</v>
      </c>
      <c r="Z71" s="42"/>
      <c r="AA71" s="41">
        <v>927.42561522741073</v>
      </c>
      <c r="AB71" s="13">
        <v>660787.39149077493</v>
      </c>
      <c r="AC71" s="79">
        <v>612.83115308784784</v>
      </c>
      <c r="AD71" s="14"/>
      <c r="AE71" s="41">
        <v>930.22305151735839</v>
      </c>
      <c r="AF71" s="13">
        <v>668273.02349906543</v>
      </c>
      <c r="AG71" s="79">
        <v>621.642971166032</v>
      </c>
      <c r="AH71" s="14"/>
      <c r="AI71" s="41">
        <v>910.20327542715131</v>
      </c>
      <c r="AJ71" s="13">
        <v>678193.1321736495</v>
      </c>
      <c r="AK71" s="79">
        <v>617.2936102766547</v>
      </c>
      <c r="AL71" s="14"/>
      <c r="AM71" s="41">
        <v>890.14864133967399</v>
      </c>
      <c r="AN71" s="13">
        <v>688402.88908127928</v>
      </c>
      <c r="AO71" s="79">
        <v>612.78089641000702</v>
      </c>
      <c r="AP71" s="50"/>
      <c r="AQ71" s="41">
        <v>850.71827570869664</v>
      </c>
      <c r="AR71" s="13">
        <v>757354.42989592382</v>
      </c>
      <c r="AS71" s="79">
        <v>644.29525470140322</v>
      </c>
      <c r="AT71" s="42"/>
      <c r="AU71" s="41">
        <v>850.41379722803265</v>
      </c>
      <c r="AV71" s="13">
        <v>766406.7827618228</v>
      </c>
      <c r="AW71" s="79">
        <v>651.76290234980161</v>
      </c>
      <c r="AX71" s="14"/>
      <c r="AY71" s="41">
        <v>850.07864858833261</v>
      </c>
      <c r="AZ71" s="13">
        <v>775578.55905242916</v>
      </c>
      <c r="BA71" s="79">
        <v>659.3027733533753</v>
      </c>
      <c r="BB71" s="14"/>
      <c r="BC71" s="41">
        <v>849.71780642684803</v>
      </c>
      <c r="BD71" s="13">
        <v>784869.54431935423</v>
      </c>
      <c r="BE71" s="79">
        <v>666.91762753028138</v>
      </c>
      <c r="BF71" s="14"/>
      <c r="BG71" s="41">
        <v>849.33101971315421</v>
      </c>
      <c r="BH71" s="13">
        <v>794281.64507662877</v>
      </c>
      <c r="BI71" s="79">
        <v>674.60803955237475</v>
      </c>
      <c r="BJ71" s="50"/>
      <c r="BK71" s="41">
        <v>849.1647168978235</v>
      </c>
      <c r="BL71" s="13">
        <v>803762.87416496826</v>
      </c>
      <c r="BM71" s="79">
        <v>682.52707349327625</v>
      </c>
      <c r="BN71" s="42"/>
      <c r="BO71" s="41">
        <v>845.46679846305972</v>
      </c>
      <c r="BP71" s="13">
        <v>813971.00154016353</v>
      </c>
      <c r="BQ71" s="79">
        <v>688.18545671393224</v>
      </c>
      <c r="BR71" s="14"/>
      <c r="BS71" s="41">
        <v>841.71525769264429</v>
      </c>
      <c r="BT71" s="13">
        <v>824346.86932401801</v>
      </c>
      <c r="BU71" s="79">
        <v>693.86533754119034</v>
      </c>
      <c r="BV71" s="14"/>
      <c r="BW71" s="41">
        <v>837.91178909977998</v>
      </c>
      <c r="BX71" s="13">
        <v>834893.5541743997</v>
      </c>
      <c r="BY71" s="79">
        <v>699.56715168614528</v>
      </c>
      <c r="BZ71" s="14"/>
      <c r="CA71" s="41">
        <v>834.06300958871975</v>
      </c>
      <c r="CB71" s="13">
        <v>845611.89835969114</v>
      </c>
      <c r="CC71" s="79">
        <v>705.2936048899146</v>
      </c>
      <c r="CD71" s="50"/>
      <c r="CE71" s="41">
        <v>835.40026330050466</v>
      </c>
      <c r="CF71" s="13">
        <v>855236.95731834834</v>
      </c>
      <c r="CG71" s="79">
        <v>714.46517932807069</v>
      </c>
      <c r="CH71" s="42"/>
      <c r="CI71" s="41">
        <v>831.75640941249685</v>
      </c>
      <c r="CJ71" s="13">
        <v>866257.68267127255</v>
      </c>
      <c r="CK71" s="79">
        <v>720.51537976464772</v>
      </c>
      <c r="CL71" s="14"/>
      <c r="CM71" s="41">
        <v>828.07981011835921</v>
      </c>
      <c r="CN71" s="13">
        <v>877452.32013201341</v>
      </c>
      <c r="CO71" s="79">
        <v>726.60055064283142</v>
      </c>
      <c r="CP71" s="14"/>
      <c r="CQ71" s="41">
        <v>824.37241070753043</v>
      </c>
      <c r="CR71" s="13">
        <v>888823.53573944897</v>
      </c>
      <c r="CS71" s="79">
        <v>732.72160085112034</v>
      </c>
      <c r="CT71" s="14"/>
      <c r="CU71" s="41">
        <v>820.62541371161979</v>
      </c>
      <c r="CV71" s="13">
        <v>900379.50804167031</v>
      </c>
      <c r="CW71" s="79">
        <v>738.87430628416041</v>
      </c>
      <c r="CX71" s="50"/>
      <c r="CY71" s="41">
        <v>816.84165559206463</v>
      </c>
      <c r="CZ71" s="13">
        <v>912122.82254971797</v>
      </c>
      <c r="DA71" s="79">
        <v>745.05991647481858</v>
      </c>
      <c r="DB71" s="42"/>
      <c r="DC71" s="41">
        <v>813.68606389044919</v>
      </c>
      <c r="DD71" s="13">
        <v>923838.44433476415</v>
      </c>
      <c r="DE71" s="79">
        <v>751.71446744143009</v>
      </c>
      <c r="DF71" s="14"/>
      <c r="DG71" s="41">
        <v>810.50581774845489</v>
      </c>
      <c r="DH71" s="13">
        <v>935732.2679225672</v>
      </c>
      <c r="DI71" s="79">
        <v>758.41644700619668</v>
      </c>
      <c r="DJ71" s="14"/>
      <c r="DK71" s="41">
        <v>807.30379362669305</v>
      </c>
      <c r="DL71" s="13">
        <v>947806.14504900202</v>
      </c>
      <c r="DM71" s="79">
        <v>765.167496520751</v>
      </c>
      <c r="DN71" s="14"/>
      <c r="DO71" s="41">
        <v>804.19349325040434</v>
      </c>
      <c r="DP71" s="13">
        <v>959999.33144778362</v>
      </c>
      <c r="DQ71" s="79">
        <v>772.02521587504589</v>
      </c>
      <c r="DR71" s="50"/>
      <c r="DS71" s="41">
        <v>801.17300315543798</v>
      </c>
      <c r="DT71" s="13">
        <v>972312.58938377269</v>
      </c>
      <c r="DU71" s="79">
        <v>778.99059724243739</v>
      </c>
      <c r="DV71" s="26"/>
    </row>
    <row r="72" spans="1:126" ht="15" thickBot="1" x14ac:dyDescent="0.4">
      <c r="A72" s="8" t="s">
        <v>90</v>
      </c>
      <c r="B72" s="5" t="s">
        <v>116</v>
      </c>
      <c r="C72" s="324">
        <v>462.53654567746048</v>
      </c>
      <c r="D72" s="17">
        <v>610377.26351293293</v>
      </c>
      <c r="E72" s="81">
        <v>282.32179102533303</v>
      </c>
      <c r="F72" s="46"/>
      <c r="G72" s="45">
        <v>463.33110386660616</v>
      </c>
      <c r="H72" s="17">
        <v>618581.61031132413</v>
      </c>
      <c r="I72" s="81">
        <v>286.60810033712863</v>
      </c>
      <c r="J72" s="18"/>
      <c r="K72" s="45">
        <v>463.7400006557296</v>
      </c>
      <c r="L72" s="17">
        <v>627132.88730348647</v>
      </c>
      <c r="M72" s="81">
        <v>290.82660556934837</v>
      </c>
      <c r="N72" s="18"/>
      <c r="O72" s="45">
        <v>464.14414905412355</v>
      </c>
      <c r="P72" s="17">
        <v>635850.45307939965</v>
      </c>
      <c r="Q72" s="81">
        <v>295.12626747021687</v>
      </c>
      <c r="R72" s="18"/>
      <c r="S72" s="45">
        <v>462.52251099168564</v>
      </c>
      <c r="T72" s="17">
        <v>643432.45020919072</v>
      </c>
      <c r="U72" s="81">
        <v>297.60199252428765</v>
      </c>
      <c r="V72" s="52"/>
      <c r="W72" s="45">
        <v>464.93305835143167</v>
      </c>
      <c r="X72" s="17">
        <v>652889.20571598073</v>
      </c>
      <c r="Y72" s="81">
        <v>303.54977517816792</v>
      </c>
      <c r="Z72" s="46"/>
      <c r="AA72" s="45">
        <v>463.71280761370537</v>
      </c>
      <c r="AB72" s="17">
        <v>660787.39149077493</v>
      </c>
      <c r="AC72" s="81">
        <v>306.41557654392392</v>
      </c>
      <c r="AD72" s="18"/>
      <c r="AE72" s="45">
        <v>465.11152575867919</v>
      </c>
      <c r="AF72" s="17">
        <v>668273.02349906543</v>
      </c>
      <c r="AG72" s="81">
        <v>310.821485583016</v>
      </c>
      <c r="AH72" s="18"/>
      <c r="AI72" s="45">
        <v>455.10163771357566</v>
      </c>
      <c r="AJ72" s="17">
        <v>678193.1321736495</v>
      </c>
      <c r="AK72" s="81">
        <v>308.64680513832735</v>
      </c>
      <c r="AL72" s="18"/>
      <c r="AM72" s="45">
        <v>445.07432066983699</v>
      </c>
      <c r="AN72" s="17">
        <v>688402.88908127928</v>
      </c>
      <c r="AO72" s="81">
        <v>306.39044820500351</v>
      </c>
      <c r="AP72" s="52"/>
      <c r="AQ72" s="45">
        <v>425.35913785434832</v>
      </c>
      <c r="AR72" s="17">
        <v>757354.42989592382</v>
      </c>
      <c r="AS72" s="81">
        <v>322.14762735070161</v>
      </c>
      <c r="AT72" s="46"/>
      <c r="AU72" s="45">
        <v>425.20689861401632</v>
      </c>
      <c r="AV72" s="17">
        <v>766406.7827618228</v>
      </c>
      <c r="AW72" s="81">
        <v>325.8814511749008</v>
      </c>
      <c r="AX72" s="18"/>
      <c r="AY72" s="45">
        <v>425.03932429416631</v>
      </c>
      <c r="AZ72" s="17">
        <v>775578.55905242916</v>
      </c>
      <c r="BA72" s="81">
        <v>329.65138667668765</v>
      </c>
      <c r="BB72" s="18"/>
      <c r="BC72" s="45">
        <v>424.85890321342401</v>
      </c>
      <c r="BD72" s="17">
        <v>784869.54431935423</v>
      </c>
      <c r="BE72" s="81">
        <v>333.45881376514069</v>
      </c>
      <c r="BF72" s="18"/>
      <c r="BG72" s="45">
        <v>424.6655098565771</v>
      </c>
      <c r="BH72" s="17">
        <v>794281.64507662877</v>
      </c>
      <c r="BI72" s="81">
        <v>337.30401977618737</v>
      </c>
      <c r="BJ72" s="52"/>
      <c r="BK72" s="45">
        <v>424.58235844891175</v>
      </c>
      <c r="BL72" s="17">
        <v>803762.87416496826</v>
      </c>
      <c r="BM72" s="81">
        <v>341.26353674663812</v>
      </c>
      <c r="BN72" s="46"/>
      <c r="BO72" s="45">
        <v>422.73339923152986</v>
      </c>
      <c r="BP72" s="17">
        <v>813971.00154016353</v>
      </c>
      <c r="BQ72" s="81">
        <v>344.09272835696612</v>
      </c>
      <c r="BR72" s="18"/>
      <c r="BS72" s="45">
        <v>420.85762884632214</v>
      </c>
      <c r="BT72" s="17">
        <v>824346.86932401801</v>
      </c>
      <c r="BU72" s="81">
        <v>346.93266877059517</v>
      </c>
      <c r="BV72" s="18"/>
      <c r="BW72" s="45">
        <v>418.95589454988999</v>
      </c>
      <c r="BX72" s="17">
        <v>834893.5541743997</v>
      </c>
      <c r="BY72" s="81">
        <v>349.78357584307264</v>
      </c>
      <c r="BZ72" s="18"/>
      <c r="CA72" s="45">
        <v>417.03150479435988</v>
      </c>
      <c r="CB72" s="17">
        <v>845611.89835969114</v>
      </c>
      <c r="CC72" s="81">
        <v>352.6468024449573</v>
      </c>
      <c r="CD72" s="52"/>
      <c r="CE72" s="45">
        <v>417.70013165025233</v>
      </c>
      <c r="CF72" s="17">
        <v>855236.95731834834</v>
      </c>
      <c r="CG72" s="81">
        <v>357.23258966403534</v>
      </c>
      <c r="CH72" s="46"/>
      <c r="CI72" s="45">
        <v>415.87820470624843</v>
      </c>
      <c r="CJ72" s="17">
        <v>866257.68267127255</v>
      </c>
      <c r="CK72" s="81">
        <v>360.25768988232386</v>
      </c>
      <c r="CL72" s="18"/>
      <c r="CM72" s="45">
        <v>414.0399050591796</v>
      </c>
      <c r="CN72" s="17">
        <v>877452.32013201341</v>
      </c>
      <c r="CO72" s="81">
        <v>363.30027532141571</v>
      </c>
      <c r="CP72" s="18"/>
      <c r="CQ72" s="45">
        <v>412.18620535376522</v>
      </c>
      <c r="CR72" s="17">
        <v>888823.53573944897</v>
      </c>
      <c r="CS72" s="81">
        <v>366.36080042556017</v>
      </c>
      <c r="CT72" s="18"/>
      <c r="CU72" s="45">
        <v>410.31270685580989</v>
      </c>
      <c r="CV72" s="17">
        <v>900379.50804167031</v>
      </c>
      <c r="CW72" s="81">
        <v>369.43715314208021</v>
      </c>
      <c r="CX72" s="52"/>
      <c r="CY72" s="45">
        <v>408.42082779603231</v>
      </c>
      <c r="CZ72" s="17">
        <v>912122.82254971797</v>
      </c>
      <c r="DA72" s="81">
        <v>372.52995823740929</v>
      </c>
      <c r="DB72" s="46"/>
      <c r="DC72" s="45">
        <v>406.8430319452246</v>
      </c>
      <c r="DD72" s="17">
        <v>923838.44433476415</v>
      </c>
      <c r="DE72" s="81">
        <v>375.85723372071504</v>
      </c>
      <c r="DF72" s="18"/>
      <c r="DG72" s="45">
        <v>405.25290887422744</v>
      </c>
      <c r="DH72" s="17">
        <v>935732.2679225672</v>
      </c>
      <c r="DI72" s="81">
        <v>379.20822350309834</v>
      </c>
      <c r="DJ72" s="18"/>
      <c r="DK72" s="45">
        <v>403.65189681334653</v>
      </c>
      <c r="DL72" s="17">
        <v>947806.14504900202</v>
      </c>
      <c r="DM72" s="81">
        <v>382.5837482603755</v>
      </c>
      <c r="DN72" s="18"/>
      <c r="DO72" s="45">
        <v>402.09674662520217</v>
      </c>
      <c r="DP72" s="17">
        <v>959999.33144778362</v>
      </c>
      <c r="DQ72" s="81">
        <v>386.01260793752294</v>
      </c>
      <c r="DR72" s="52"/>
      <c r="DS72" s="45">
        <v>400.58650157771899</v>
      </c>
      <c r="DT72" s="17">
        <v>972312.58938377269</v>
      </c>
      <c r="DU72" s="81">
        <v>389.49529862121869</v>
      </c>
      <c r="DV72" s="28"/>
    </row>
    <row r="73" spans="1:126" x14ac:dyDescent="0.35">
      <c r="A73" s="215"/>
      <c r="B73" s="216"/>
      <c r="C73" s="131"/>
      <c r="E73" s="131"/>
      <c r="I73" s="131"/>
      <c r="M73" s="131"/>
      <c r="N73" s="2"/>
      <c r="O73" s="2"/>
      <c r="P73" s="2"/>
      <c r="Q73" s="131"/>
      <c r="R73" s="2"/>
      <c r="S73" s="327"/>
      <c r="T73" s="2"/>
      <c r="U73" s="131"/>
      <c r="V73" s="2"/>
      <c r="W73" s="2"/>
      <c r="X73" s="2"/>
      <c r="Y73" s="131"/>
      <c r="Z73" s="2"/>
      <c r="AA73" s="2"/>
      <c r="AB73" s="2"/>
      <c r="AC73" s="131"/>
      <c r="AD73" s="2"/>
      <c r="AE73" s="2"/>
      <c r="AF73" s="2"/>
      <c r="AG73" s="131"/>
      <c r="AH73" s="2"/>
      <c r="AI73" s="2"/>
      <c r="AJ73" s="2"/>
      <c r="AK73" s="131"/>
      <c r="AL73" s="2"/>
      <c r="AM73" s="2"/>
      <c r="AN73" s="2"/>
      <c r="AO73" s="131"/>
      <c r="AP73" s="2"/>
      <c r="AQ73" s="2"/>
      <c r="AR73" s="2"/>
      <c r="AS73" s="131"/>
      <c r="AT73" s="2"/>
      <c r="AU73" s="2"/>
      <c r="AV73" s="2"/>
      <c r="AW73" s="131"/>
      <c r="AX73" s="2"/>
      <c r="AY73" s="2"/>
      <c r="AZ73" s="2"/>
      <c r="BA73" s="131"/>
      <c r="BB73" s="2"/>
      <c r="BC73" s="2"/>
      <c r="BD73" s="2"/>
      <c r="BE73" s="131"/>
      <c r="BF73" s="2"/>
      <c r="BG73" s="2"/>
      <c r="BH73" s="2"/>
      <c r="BI73" s="131"/>
      <c r="BJ73" s="2"/>
      <c r="BK73" s="2"/>
      <c r="BL73" s="2"/>
      <c r="BM73" s="131"/>
      <c r="BN73" s="2"/>
      <c r="BO73" s="2"/>
      <c r="BP73" s="2"/>
      <c r="BQ73" s="131"/>
      <c r="BR73" s="2"/>
      <c r="BS73" s="2"/>
      <c r="BT73" s="2"/>
      <c r="BU73" s="131"/>
      <c r="BV73" s="2"/>
      <c r="BW73" s="2"/>
      <c r="BX73" s="2"/>
      <c r="BY73" s="131"/>
      <c r="BZ73" s="2"/>
      <c r="CA73" s="2"/>
      <c r="CB73" s="2"/>
      <c r="CC73" s="131"/>
      <c r="CD73" s="2"/>
      <c r="CE73" s="2"/>
      <c r="CF73" s="2"/>
      <c r="CG73" s="131"/>
      <c r="CH73" s="2"/>
      <c r="CI73" s="2"/>
      <c r="CJ73" s="2"/>
      <c r="CK73" s="131"/>
      <c r="CL73" s="2"/>
      <c r="CM73" s="2"/>
      <c r="CN73" s="2"/>
      <c r="CO73" s="131"/>
      <c r="CP73" s="2"/>
      <c r="CQ73" s="2"/>
      <c r="CR73" s="2"/>
      <c r="CS73" s="131"/>
      <c r="CT73" s="2"/>
      <c r="CU73" s="2"/>
      <c r="CV73" s="2"/>
      <c r="CW73" s="131"/>
      <c r="CX73" s="2"/>
      <c r="CY73" s="2"/>
      <c r="CZ73" s="2"/>
      <c r="DA73" s="131"/>
      <c r="DB73" s="2"/>
      <c r="DC73" s="2"/>
      <c r="DD73" s="2"/>
      <c r="DE73" s="131"/>
      <c r="DF73" s="2"/>
      <c r="DG73" s="2"/>
      <c r="DH73" s="2"/>
      <c r="DI73" s="131"/>
      <c r="DJ73" s="2"/>
      <c r="DK73" s="2"/>
      <c r="DL73" s="2"/>
      <c r="DM73" s="131"/>
      <c r="DN73" s="2"/>
      <c r="DO73" s="2"/>
      <c r="DP73" s="2"/>
      <c r="DQ73" s="131"/>
      <c r="DR73" s="2"/>
      <c r="DS73" s="2"/>
      <c r="DT73" s="2"/>
      <c r="DU73" s="131"/>
      <c r="DV73" s="2"/>
    </row>
    <row r="74" spans="1:126" x14ac:dyDescent="0.35">
      <c r="A74" s="215"/>
      <c r="B74" s="216" t="s">
        <v>353</v>
      </c>
      <c r="D74" s="131">
        <v>207.40831200000002</v>
      </c>
      <c r="E74" s="131">
        <v>235.808312</v>
      </c>
      <c r="F74" s="131">
        <v>264.20831200000003</v>
      </c>
      <c r="G74" s="131">
        <v>292.60831199999996</v>
      </c>
      <c r="H74" s="131">
        <v>321.00831199999993</v>
      </c>
      <c r="I74" s="131">
        <v>353.31631199999998</v>
      </c>
      <c r="J74" s="131">
        <v>394.916312</v>
      </c>
      <c r="K74" s="131">
        <v>436.51631200000003</v>
      </c>
      <c r="L74" s="131">
        <v>478.11631200000005</v>
      </c>
      <c r="M74" s="131">
        <v>519.71631200000002</v>
      </c>
      <c r="N74" s="131">
        <v>561.31631200000004</v>
      </c>
      <c r="O74" s="131">
        <v>585.71631200000002</v>
      </c>
      <c r="P74" s="131">
        <v>610.11631199999999</v>
      </c>
      <c r="Q74" s="131">
        <v>634.51631199999997</v>
      </c>
      <c r="R74" s="131">
        <v>658.91631199999995</v>
      </c>
      <c r="S74" s="327">
        <v>685.77</v>
      </c>
      <c r="T74" s="131">
        <v>707.37</v>
      </c>
      <c r="U74" s="131">
        <v>728.97</v>
      </c>
      <c r="V74" s="131">
        <v>750.57</v>
      </c>
      <c r="W74" s="131">
        <v>772.17000000000007</v>
      </c>
      <c r="X74" s="131">
        <v>793.77</v>
      </c>
      <c r="Y74" s="131">
        <v>811.77</v>
      </c>
      <c r="Z74" s="131">
        <v>829.77</v>
      </c>
      <c r="AA74" s="131">
        <v>847.77</v>
      </c>
      <c r="AB74" s="131">
        <v>865.77</v>
      </c>
      <c r="AC74" s="131">
        <v>883.77</v>
      </c>
      <c r="AD74" s="131">
        <v>888.17</v>
      </c>
      <c r="AE74" s="131">
        <v>892.56999999999994</v>
      </c>
      <c r="AF74" s="131">
        <v>896.96999999999991</v>
      </c>
      <c r="AG74" s="131">
        <v>901.36999999999989</v>
      </c>
      <c r="AH74" s="131">
        <v>906.57</v>
      </c>
      <c r="AI74" s="131"/>
      <c r="AJ74" s="131"/>
      <c r="AK74" s="131"/>
      <c r="AL74" s="131"/>
      <c r="AM74" s="2"/>
      <c r="AN74" s="131"/>
      <c r="AO74" s="2"/>
      <c r="BG74" s="2"/>
      <c r="BH74" s="2"/>
      <c r="BI74" s="131"/>
      <c r="BJ74" s="2"/>
      <c r="BK74" s="2"/>
      <c r="BL74" s="2"/>
      <c r="BM74" s="131"/>
      <c r="BN74" s="2"/>
      <c r="BO74" s="2"/>
      <c r="BP74" s="2"/>
      <c r="BQ74" s="131"/>
      <c r="BR74" s="2"/>
      <c r="BS74" s="2"/>
      <c r="BT74" s="2"/>
      <c r="BU74" s="131"/>
      <c r="BV74" s="2"/>
      <c r="BW74" s="2"/>
      <c r="BX74" s="2"/>
      <c r="BY74" s="131"/>
      <c r="BZ74" s="2"/>
      <c r="CA74" s="2"/>
      <c r="CB74" s="2"/>
      <c r="CC74" s="131"/>
      <c r="CD74" s="2"/>
      <c r="CE74" s="2"/>
      <c r="CF74" s="2"/>
      <c r="CG74" s="131"/>
      <c r="CH74" s="2"/>
      <c r="CI74" s="2"/>
      <c r="CJ74" s="2"/>
      <c r="CK74" s="131"/>
      <c r="CL74" s="2"/>
      <c r="CM74" s="2"/>
      <c r="CN74" s="2"/>
      <c r="CO74" s="131"/>
      <c r="CP74" s="2"/>
      <c r="CQ74" s="2"/>
      <c r="CR74" s="2"/>
      <c r="CS74" s="131"/>
      <c r="CT74" s="2"/>
      <c r="CU74" s="2"/>
      <c r="CV74" s="2"/>
      <c r="CW74" s="131"/>
      <c r="CX74" s="2"/>
      <c r="CY74" s="2"/>
      <c r="CZ74" s="2"/>
      <c r="DA74" s="131"/>
      <c r="DB74" s="2"/>
      <c r="DC74" s="2"/>
      <c r="DD74" s="2"/>
      <c r="DE74" s="131"/>
      <c r="DF74" s="2"/>
      <c r="DG74" s="2"/>
      <c r="DH74" s="2"/>
      <c r="DI74" s="131"/>
      <c r="DJ74" s="2"/>
      <c r="DK74" s="2"/>
      <c r="DL74" s="2"/>
      <c r="DM74" s="131"/>
      <c r="DN74" s="2"/>
      <c r="DO74" s="2"/>
      <c r="DP74" s="2"/>
      <c r="DQ74" s="131"/>
      <c r="DR74" s="2"/>
      <c r="DS74" s="2"/>
      <c r="DT74" s="2"/>
      <c r="DU74" s="131"/>
      <c r="DV74" s="2"/>
    </row>
    <row r="75" spans="1:126" x14ac:dyDescent="0.35">
      <c r="A75" s="215"/>
      <c r="B75" s="216" t="s">
        <v>360</v>
      </c>
      <c r="D75" s="131">
        <v>0</v>
      </c>
      <c r="E75" s="131">
        <v>28.399999999999977</v>
      </c>
      <c r="F75" s="131">
        <v>28.400000000000034</v>
      </c>
      <c r="G75" s="131">
        <v>28.39999999999992</v>
      </c>
      <c r="H75" s="131">
        <v>28.399999999999977</v>
      </c>
      <c r="I75" s="131">
        <v>32.30800000000005</v>
      </c>
      <c r="J75" s="131">
        <v>41.600000000000023</v>
      </c>
      <c r="K75" s="131">
        <v>41.600000000000023</v>
      </c>
      <c r="L75" s="131">
        <v>41.600000000000023</v>
      </c>
      <c r="M75" s="131">
        <v>41.599999999999966</v>
      </c>
      <c r="N75" s="131">
        <v>41.600000000000023</v>
      </c>
      <c r="O75" s="131">
        <v>24.399999999999977</v>
      </c>
      <c r="P75" s="131">
        <v>24.399999999999977</v>
      </c>
      <c r="Q75" s="131">
        <v>24.399999999999977</v>
      </c>
      <c r="R75" s="131">
        <v>24.399999999999977</v>
      </c>
      <c r="S75" s="327">
        <v>26.853688000000034</v>
      </c>
      <c r="T75" s="131">
        <v>21.600000000000023</v>
      </c>
      <c r="U75" s="131">
        <v>21.600000000000023</v>
      </c>
      <c r="V75" s="131">
        <v>21.600000000000023</v>
      </c>
      <c r="W75" s="131">
        <v>21.600000000000023</v>
      </c>
      <c r="X75" s="131">
        <v>21.599999999999909</v>
      </c>
      <c r="Y75" s="131">
        <v>18</v>
      </c>
      <c r="Z75" s="131">
        <v>18</v>
      </c>
      <c r="AA75" s="131">
        <v>18</v>
      </c>
      <c r="AB75" s="131">
        <v>18</v>
      </c>
      <c r="AC75" s="131">
        <v>18</v>
      </c>
      <c r="AD75" s="131">
        <v>4.3999999999999773</v>
      </c>
      <c r="AE75" s="131">
        <v>4.3999999999999773</v>
      </c>
      <c r="AF75" s="131">
        <v>4.3999999999999773</v>
      </c>
      <c r="AG75" s="131">
        <v>4.3999999999999773</v>
      </c>
      <c r="AH75" s="131">
        <v>5.2000000000001592</v>
      </c>
      <c r="AI75" s="131"/>
      <c r="AJ75" s="131"/>
      <c r="AK75" s="131"/>
      <c r="AL75" s="131"/>
      <c r="AM75" s="2"/>
      <c r="AN75" s="131"/>
      <c r="AO75" s="2"/>
      <c r="BG75" s="2"/>
      <c r="BH75" s="2"/>
      <c r="BI75" s="131"/>
      <c r="BJ75" s="2"/>
      <c r="BK75" s="2"/>
      <c r="BL75" s="2"/>
      <c r="BM75" s="131"/>
      <c r="BN75" s="2"/>
      <c r="BO75" s="2"/>
      <c r="BP75" s="2"/>
      <c r="BQ75" s="131"/>
      <c r="BR75" s="2"/>
      <c r="BS75" s="2"/>
      <c r="BT75" s="2"/>
      <c r="BU75" s="131"/>
      <c r="BV75" s="2"/>
      <c r="BW75" s="2"/>
      <c r="BX75" s="2"/>
      <c r="BY75" s="131"/>
      <c r="BZ75" s="2"/>
      <c r="CA75" s="2"/>
      <c r="CB75" s="2"/>
      <c r="CC75" s="131"/>
      <c r="CD75" s="2"/>
      <c r="CE75" s="2"/>
      <c r="CF75" s="2"/>
      <c r="CG75" s="131"/>
      <c r="CH75" s="2"/>
      <c r="CI75" s="2"/>
      <c r="CJ75" s="2"/>
      <c r="CK75" s="131"/>
      <c r="CL75" s="2"/>
      <c r="CM75" s="2"/>
      <c r="CN75" s="2"/>
      <c r="CO75" s="131"/>
      <c r="CP75" s="2"/>
      <c r="CQ75" s="2"/>
      <c r="CR75" s="2"/>
      <c r="CS75" s="131"/>
      <c r="CT75" s="2"/>
      <c r="CU75" s="2"/>
      <c r="CV75" s="2"/>
      <c r="CW75" s="131"/>
      <c r="CX75" s="2"/>
      <c r="CY75" s="2"/>
      <c r="CZ75" s="2"/>
      <c r="DA75" s="131"/>
      <c r="DB75" s="2"/>
      <c r="DC75" s="2"/>
      <c r="DD75" s="2"/>
      <c r="DE75" s="131"/>
      <c r="DF75" s="2"/>
      <c r="DG75" s="2"/>
      <c r="DH75" s="2"/>
      <c r="DI75" s="131"/>
      <c r="DJ75" s="2"/>
      <c r="DK75" s="2"/>
      <c r="DL75" s="2"/>
      <c r="DM75" s="131"/>
      <c r="DN75" s="2"/>
      <c r="DO75" s="2"/>
      <c r="DP75" s="2"/>
      <c r="DQ75" s="131"/>
      <c r="DR75" s="2"/>
      <c r="DS75" s="2"/>
      <c r="DT75" s="2"/>
      <c r="DU75" s="131"/>
      <c r="DV75" s="2"/>
    </row>
    <row r="76" spans="1:126" x14ac:dyDescent="0.35">
      <c r="A76" s="215"/>
      <c r="B76" s="216" t="s">
        <v>363</v>
      </c>
      <c r="D76" s="270">
        <v>0</v>
      </c>
      <c r="E76" s="270">
        <v>293.88071908985091</v>
      </c>
      <c r="F76" s="270">
        <v>293.88071908985154</v>
      </c>
      <c r="G76" s="270">
        <v>293.88071908985034</v>
      </c>
      <c r="H76" s="270">
        <v>293.88071908985091</v>
      </c>
      <c r="I76" s="270">
        <v>334.32036170263825</v>
      </c>
      <c r="J76" s="270">
        <v>430.47316599076811</v>
      </c>
      <c r="K76" s="270">
        <v>430.47316599076811</v>
      </c>
      <c r="L76" s="270">
        <v>430.47316599076811</v>
      </c>
      <c r="M76" s="270">
        <v>430.47316599076754</v>
      </c>
      <c r="N76" s="270">
        <v>430.47316599076811</v>
      </c>
      <c r="O76" s="270">
        <v>252.48906851381554</v>
      </c>
      <c r="P76" s="270">
        <v>252.48906851381554</v>
      </c>
      <c r="Q76" s="270">
        <v>252.48906851381554</v>
      </c>
      <c r="R76" s="270">
        <v>252.48906851381554</v>
      </c>
      <c r="S76" s="328">
        <v>277.87961759346888</v>
      </c>
      <c r="T76" s="270">
        <v>223.51491311059127</v>
      </c>
      <c r="U76" s="270">
        <v>223.51491311059127</v>
      </c>
      <c r="V76" s="270">
        <v>223.51491311059127</v>
      </c>
      <c r="W76" s="270">
        <v>223.51491311059127</v>
      </c>
      <c r="X76" s="270">
        <v>223.51491311059007</v>
      </c>
      <c r="Y76" s="270">
        <v>186.26242759215918</v>
      </c>
      <c r="Z76" s="270">
        <v>186.26242759215918</v>
      </c>
      <c r="AA76" s="270">
        <v>186.26242759215918</v>
      </c>
      <c r="AB76" s="270">
        <v>186.26242759215918</v>
      </c>
      <c r="AC76" s="270">
        <v>186.26242759215918</v>
      </c>
      <c r="AD76" s="270">
        <v>45.530815633638674</v>
      </c>
      <c r="AE76" s="270">
        <v>45.530815633638674</v>
      </c>
      <c r="AF76" s="270">
        <v>45.530815633638674</v>
      </c>
      <c r="AG76" s="270">
        <v>45.530815633638674</v>
      </c>
      <c r="AH76" s="270">
        <v>53.809145748847634</v>
      </c>
      <c r="AI76" s="270"/>
      <c r="AJ76" s="270"/>
      <c r="AK76" s="270"/>
      <c r="AL76" s="270"/>
      <c r="AM76" s="2"/>
      <c r="AN76" s="131"/>
      <c r="AO76" s="2"/>
      <c r="BG76" s="2"/>
      <c r="BH76" s="2"/>
      <c r="BI76" s="131"/>
      <c r="BJ76" s="2"/>
      <c r="BK76" s="2"/>
      <c r="BL76" s="2"/>
      <c r="BM76" s="131"/>
      <c r="BN76" s="2"/>
      <c r="BO76" s="2"/>
      <c r="BP76" s="2"/>
      <c r="BQ76" s="131"/>
      <c r="BR76" s="2"/>
      <c r="BS76" s="2"/>
      <c r="BT76" s="2"/>
      <c r="BU76" s="131"/>
      <c r="BV76" s="2"/>
      <c r="BW76" s="2"/>
      <c r="BX76" s="2"/>
      <c r="BY76" s="131"/>
      <c r="BZ76" s="2"/>
      <c r="CA76" s="2"/>
      <c r="CB76" s="2"/>
      <c r="CC76" s="131"/>
      <c r="CD76" s="2"/>
      <c r="CE76" s="2"/>
      <c r="CF76" s="2"/>
      <c r="CG76" s="131"/>
      <c r="CH76" s="2"/>
      <c r="CI76" s="2"/>
      <c r="CJ76" s="2"/>
      <c r="CK76" s="131"/>
      <c r="CL76" s="2"/>
      <c r="CM76" s="2"/>
      <c r="CN76" s="2"/>
      <c r="CO76" s="131"/>
      <c r="CP76" s="2"/>
      <c r="CQ76" s="2"/>
      <c r="CR76" s="2"/>
      <c r="CS76" s="131"/>
      <c r="CT76" s="2"/>
      <c r="CU76" s="2"/>
      <c r="CV76" s="2"/>
      <c r="CW76" s="131"/>
      <c r="CX76" s="2"/>
      <c r="CY76" s="2"/>
      <c r="CZ76" s="2"/>
      <c r="DA76" s="131"/>
      <c r="DB76" s="2"/>
      <c r="DC76" s="2"/>
      <c r="DD76" s="2"/>
      <c r="DE76" s="131"/>
      <c r="DF76" s="2"/>
      <c r="DG76" s="2"/>
      <c r="DH76" s="2"/>
      <c r="DI76" s="131"/>
      <c r="DJ76" s="2"/>
      <c r="DK76" s="2"/>
      <c r="DL76" s="2"/>
      <c r="DM76" s="131"/>
      <c r="DN76" s="2"/>
      <c r="DO76" s="2"/>
      <c r="DP76" s="2"/>
      <c r="DQ76" s="131"/>
      <c r="DR76" s="2"/>
      <c r="DS76" s="2"/>
      <c r="DT76" s="2"/>
      <c r="DU76" s="131"/>
      <c r="DV76" s="2"/>
    </row>
    <row r="77" spans="1:126" x14ac:dyDescent="0.35">
      <c r="A77" s="215"/>
      <c r="B77" s="216"/>
      <c r="C77" s="131"/>
      <c r="E77" s="131"/>
      <c r="I77" s="131"/>
      <c r="M77" s="131"/>
      <c r="N77" s="2"/>
      <c r="O77" s="2"/>
      <c r="P77" s="2"/>
      <c r="Q77" s="131"/>
      <c r="R77" s="131"/>
      <c r="S77" s="327"/>
      <c r="T77" s="2"/>
      <c r="U77" s="131"/>
      <c r="V77" s="2"/>
      <c r="W77" s="2"/>
      <c r="X77" s="2"/>
      <c r="Y77" s="131"/>
      <c r="Z77" s="2"/>
      <c r="AA77" s="2"/>
      <c r="AB77" s="2"/>
      <c r="AC77" s="131"/>
      <c r="AD77" s="2"/>
      <c r="AE77" s="2"/>
      <c r="AF77" s="2"/>
      <c r="AG77" s="131"/>
      <c r="AH77" s="2"/>
      <c r="AI77" s="2"/>
      <c r="AJ77" s="2"/>
      <c r="AK77" s="131"/>
      <c r="AL77" s="2"/>
      <c r="AM77" s="2"/>
      <c r="AN77" s="2"/>
      <c r="AO77" s="131"/>
      <c r="AP77" s="2"/>
      <c r="AQ77" s="2"/>
      <c r="AR77" s="2"/>
      <c r="AS77" s="131"/>
      <c r="AT77" s="2"/>
      <c r="AU77" s="2"/>
      <c r="AV77" s="2"/>
      <c r="AW77" s="131"/>
      <c r="AX77" s="2"/>
      <c r="AY77" s="2"/>
      <c r="AZ77" s="2"/>
      <c r="BA77" s="131"/>
      <c r="BB77" s="2"/>
      <c r="BC77" s="2"/>
      <c r="BD77" s="2"/>
      <c r="BE77" s="131"/>
      <c r="BF77" s="2"/>
      <c r="BG77" s="2"/>
      <c r="BH77" s="2"/>
      <c r="BI77" s="131"/>
      <c r="BJ77" s="2"/>
      <c r="BK77" s="2"/>
      <c r="BL77" s="2"/>
      <c r="BM77" s="131"/>
      <c r="BN77" s="2"/>
      <c r="BO77" s="2"/>
      <c r="BP77" s="2"/>
      <c r="BQ77" s="131"/>
      <c r="BR77" s="2"/>
      <c r="BS77" s="2"/>
      <c r="BT77" s="2"/>
      <c r="BU77" s="131"/>
      <c r="BV77" s="2"/>
      <c r="BW77" s="2"/>
      <c r="BX77" s="2"/>
      <c r="BY77" s="131"/>
      <c r="BZ77" s="2"/>
      <c r="CA77" s="2"/>
      <c r="CB77" s="2"/>
      <c r="CC77" s="131"/>
      <c r="CD77" s="2"/>
      <c r="CE77" s="2"/>
      <c r="CF77" s="2"/>
      <c r="CG77" s="131"/>
      <c r="CH77" s="2"/>
      <c r="CI77" s="2"/>
      <c r="CJ77" s="2"/>
      <c r="CK77" s="131"/>
      <c r="CL77" s="2"/>
      <c r="CM77" s="2"/>
      <c r="CN77" s="2"/>
      <c r="CO77" s="131"/>
      <c r="CP77" s="2"/>
      <c r="CQ77" s="2"/>
      <c r="CR77" s="2"/>
      <c r="CS77" s="131"/>
      <c r="CT77" s="2"/>
      <c r="CU77" s="2"/>
      <c r="CV77" s="2"/>
      <c r="CW77" s="131"/>
      <c r="CX77" s="2"/>
      <c r="CY77" s="2"/>
      <c r="CZ77" s="2"/>
      <c r="DA77" s="131"/>
      <c r="DB77" s="2"/>
      <c r="DC77" s="2"/>
      <c r="DD77" s="2"/>
      <c r="DE77" s="131"/>
      <c r="DF77" s="2"/>
      <c r="DG77" s="2"/>
      <c r="DH77" s="2"/>
      <c r="DI77" s="131"/>
      <c r="DJ77" s="2"/>
      <c r="DK77" s="2"/>
      <c r="DL77" s="2"/>
      <c r="DM77" s="131"/>
      <c r="DN77" s="2"/>
      <c r="DO77" s="2"/>
      <c r="DP77" s="2"/>
      <c r="DQ77" s="131"/>
      <c r="DR77" s="2"/>
      <c r="DS77" s="2"/>
      <c r="DT77" s="2"/>
      <c r="DU77" s="131"/>
      <c r="DV77" s="2"/>
    </row>
    <row r="78" spans="1:126" x14ac:dyDescent="0.35">
      <c r="A78" s="215"/>
      <c r="B78" s="216" t="s">
        <v>472</v>
      </c>
      <c r="C78" s="161" t="s">
        <v>286</v>
      </c>
      <c r="D78" s="148">
        <v>2022</v>
      </c>
      <c r="E78" s="160">
        <v>2023</v>
      </c>
      <c r="F78" s="160">
        <v>2024</v>
      </c>
      <c r="G78" s="161">
        <v>2025</v>
      </c>
      <c r="H78" s="161">
        <v>2026</v>
      </c>
      <c r="I78" s="148">
        <v>2027</v>
      </c>
      <c r="J78" s="160">
        <v>2028</v>
      </c>
      <c r="K78" s="160">
        <v>2029</v>
      </c>
      <c r="L78" s="161">
        <v>2030</v>
      </c>
      <c r="M78" s="161">
        <v>2031</v>
      </c>
      <c r="N78" s="148">
        <v>2032</v>
      </c>
      <c r="O78" s="160">
        <v>2033</v>
      </c>
      <c r="P78" s="160">
        <v>2034</v>
      </c>
      <c r="Q78" s="161">
        <v>2035</v>
      </c>
      <c r="R78" s="161">
        <v>2036</v>
      </c>
      <c r="S78" s="148">
        <v>2037</v>
      </c>
      <c r="T78" s="160">
        <v>2038</v>
      </c>
      <c r="U78" s="160">
        <v>2039</v>
      </c>
      <c r="V78" s="161">
        <v>2040</v>
      </c>
      <c r="W78" s="161">
        <v>2041</v>
      </c>
      <c r="X78" s="148">
        <v>2042</v>
      </c>
      <c r="Y78" s="160">
        <v>2043</v>
      </c>
      <c r="Z78" s="160">
        <v>2044</v>
      </c>
      <c r="AA78" s="161">
        <v>2045</v>
      </c>
      <c r="AB78" s="161">
        <v>2046</v>
      </c>
      <c r="AC78" s="148">
        <v>2047</v>
      </c>
      <c r="AD78" s="160">
        <v>2048</v>
      </c>
      <c r="AE78" s="160">
        <v>2049</v>
      </c>
      <c r="AF78" s="161">
        <v>2050</v>
      </c>
      <c r="AG78" s="161">
        <v>2051</v>
      </c>
      <c r="AH78" s="148">
        <v>2052</v>
      </c>
      <c r="AI78" s="2"/>
      <c r="AJ78" s="2"/>
      <c r="AK78" s="131"/>
      <c r="AL78" s="2"/>
      <c r="AM78" s="2"/>
      <c r="AN78" s="2"/>
      <c r="AO78" s="131"/>
      <c r="AP78" s="2"/>
      <c r="AQ78" s="2"/>
      <c r="AR78" s="2"/>
      <c r="AS78" s="131"/>
      <c r="AT78" s="2"/>
      <c r="AU78" s="2"/>
      <c r="AV78" s="2"/>
      <c r="AW78" s="131"/>
      <c r="AX78" s="2"/>
      <c r="AY78" s="2"/>
      <c r="AZ78" s="2"/>
      <c r="BA78" s="131"/>
      <c r="BB78" s="2"/>
      <c r="BC78" s="2"/>
      <c r="BD78" s="2"/>
      <c r="BE78" s="131"/>
      <c r="BF78" s="2"/>
      <c r="BG78" s="2"/>
      <c r="BH78" s="2"/>
      <c r="BI78" s="131"/>
      <c r="BJ78" s="2"/>
      <c r="BK78" s="2"/>
      <c r="BL78" s="2"/>
      <c r="BM78" s="131"/>
      <c r="BN78" s="2"/>
      <c r="BO78" s="2"/>
      <c r="BP78" s="2"/>
      <c r="BQ78" s="131"/>
      <c r="BR78" s="2"/>
      <c r="BS78" s="2"/>
      <c r="BT78" s="2"/>
      <c r="BU78" s="131"/>
      <c r="BV78" s="2"/>
      <c r="BW78" s="2"/>
      <c r="BX78" s="2"/>
      <c r="BY78" s="131"/>
      <c r="BZ78" s="2"/>
      <c r="CA78" s="2"/>
      <c r="CB78" s="2"/>
      <c r="CC78" s="131"/>
      <c r="CD78" s="2"/>
      <c r="CE78" s="2"/>
      <c r="CF78" s="2"/>
      <c r="CG78" s="131"/>
      <c r="CH78" s="2"/>
      <c r="CI78" s="2"/>
      <c r="CJ78" s="2"/>
      <c r="CK78" s="131"/>
      <c r="CL78" s="2"/>
      <c r="CM78" s="2"/>
      <c r="CN78" s="2"/>
      <c r="CO78" s="131"/>
      <c r="CP78" s="2"/>
      <c r="CQ78" s="2"/>
      <c r="CR78" s="2"/>
      <c r="CS78" s="131"/>
      <c r="CT78" s="2"/>
      <c r="CU78" s="2"/>
      <c r="CV78" s="2"/>
      <c r="CW78" s="131"/>
      <c r="CX78" s="2"/>
      <c r="CY78" s="2"/>
      <c r="CZ78" s="2"/>
      <c r="DA78" s="131"/>
      <c r="DB78" s="2"/>
      <c r="DC78" s="2"/>
      <c r="DD78" s="2"/>
      <c r="DE78" s="131"/>
      <c r="DF78" s="2"/>
      <c r="DG78" s="2"/>
      <c r="DH78" s="2"/>
      <c r="DI78" s="131"/>
      <c r="DJ78" s="2"/>
      <c r="DK78" s="2"/>
      <c r="DL78" s="2"/>
      <c r="DM78" s="131"/>
      <c r="DN78" s="2"/>
      <c r="DO78" s="2"/>
      <c r="DP78" s="2"/>
      <c r="DQ78" s="131"/>
      <c r="DR78" s="2"/>
      <c r="DS78" s="2"/>
      <c r="DT78" s="2"/>
      <c r="DU78" s="131"/>
      <c r="DV78" s="2"/>
    </row>
    <row r="79" spans="1:126" x14ac:dyDescent="0.35">
      <c r="A79" s="215"/>
      <c r="B79" s="149" t="s">
        <v>287</v>
      </c>
      <c r="C79" s="150" t="s">
        <v>21</v>
      </c>
      <c r="D79" s="152">
        <v>207.38633000000002</v>
      </c>
      <c r="E79" s="154">
        <v>63.6</v>
      </c>
      <c r="F79" s="155">
        <v>64</v>
      </c>
      <c r="G79" s="157">
        <v>1882</v>
      </c>
      <c r="H79" s="152">
        <v>1122</v>
      </c>
      <c r="I79" s="152">
        <v>984</v>
      </c>
      <c r="J79" s="162">
        <v>1147</v>
      </c>
      <c r="K79" s="155">
        <v>3</v>
      </c>
      <c r="L79" s="157">
        <v>3</v>
      </c>
      <c r="M79" s="152">
        <v>3</v>
      </c>
      <c r="N79" s="152">
        <v>23</v>
      </c>
      <c r="O79" s="162">
        <v>3</v>
      </c>
      <c r="P79" s="155">
        <v>13</v>
      </c>
      <c r="Q79" s="157">
        <v>3</v>
      </c>
      <c r="R79" s="152">
        <v>3</v>
      </c>
      <c r="S79" s="152">
        <v>23</v>
      </c>
      <c r="T79" s="162">
        <v>3</v>
      </c>
      <c r="U79" s="155">
        <v>13</v>
      </c>
      <c r="V79" s="157">
        <v>3</v>
      </c>
      <c r="W79" s="157">
        <v>3</v>
      </c>
      <c r="X79" s="152">
        <v>23</v>
      </c>
      <c r="Y79" s="162">
        <v>3</v>
      </c>
      <c r="Z79" s="155">
        <v>13</v>
      </c>
      <c r="AA79" s="157">
        <v>3</v>
      </c>
      <c r="AB79" s="157">
        <v>3</v>
      </c>
      <c r="AC79" s="152">
        <v>23</v>
      </c>
      <c r="AD79" s="162">
        <v>3</v>
      </c>
      <c r="AE79" s="155">
        <v>13</v>
      </c>
      <c r="AF79" s="157">
        <v>3</v>
      </c>
      <c r="AG79" s="157">
        <v>3</v>
      </c>
      <c r="AH79" s="152">
        <v>23</v>
      </c>
      <c r="AM79" s="2"/>
      <c r="AN79" s="2"/>
      <c r="AO79" s="131"/>
      <c r="AP79" s="2"/>
      <c r="AQ79" s="2"/>
      <c r="AR79" s="2"/>
      <c r="AS79" s="131"/>
      <c r="AT79" s="2"/>
      <c r="AU79" s="2"/>
      <c r="AV79" s="2"/>
      <c r="AW79" s="131"/>
      <c r="AX79" s="2"/>
      <c r="AY79" s="2"/>
      <c r="AZ79" s="2"/>
      <c r="BA79" s="131"/>
      <c r="BB79" s="2"/>
      <c r="BC79" s="2"/>
      <c r="BD79" s="2"/>
      <c r="BE79" s="131"/>
      <c r="BF79" s="2"/>
      <c r="BG79" s="2"/>
      <c r="BH79" s="2"/>
      <c r="BI79" s="131"/>
      <c r="BJ79" s="2"/>
      <c r="BK79" s="2"/>
      <c r="BL79" s="2"/>
      <c r="BM79" s="131"/>
      <c r="BN79" s="2"/>
      <c r="BO79" s="2"/>
      <c r="BP79" s="2"/>
      <c r="BQ79" s="131"/>
      <c r="BR79" s="2"/>
      <c r="BS79" s="2"/>
      <c r="BT79" s="2"/>
      <c r="BU79" s="131"/>
      <c r="BV79" s="2"/>
      <c r="BW79" s="2"/>
      <c r="BX79" s="2"/>
      <c r="BY79" s="131"/>
      <c r="BZ79" s="2"/>
      <c r="CA79" s="2"/>
      <c r="CB79" s="2"/>
      <c r="CC79" s="131"/>
      <c r="CD79" s="2"/>
      <c r="CE79" s="2"/>
      <c r="CF79" s="2"/>
      <c r="CG79" s="131"/>
      <c r="CH79" s="2"/>
      <c r="CI79" s="2"/>
      <c r="CJ79" s="2"/>
      <c r="CK79" s="131"/>
      <c r="CL79" s="2"/>
      <c r="CM79" s="2"/>
      <c r="CN79" s="2"/>
      <c r="CO79" s="131"/>
      <c r="CP79" s="2"/>
      <c r="CQ79" s="2"/>
      <c r="CR79" s="2"/>
      <c r="CS79" s="131"/>
      <c r="CT79" s="2"/>
      <c r="CU79" s="2"/>
      <c r="CV79" s="2"/>
      <c r="CW79" s="131"/>
      <c r="CX79" s="2"/>
      <c r="CY79" s="2"/>
      <c r="CZ79" s="2"/>
      <c r="DA79" s="131"/>
      <c r="DB79" s="2"/>
      <c r="DC79" s="2"/>
      <c r="DD79" s="2"/>
      <c r="DE79" s="131"/>
      <c r="DF79" s="2"/>
      <c r="DG79" s="2"/>
      <c r="DH79" s="2"/>
      <c r="DI79" s="131"/>
      <c r="DJ79" s="2"/>
      <c r="DK79" s="2"/>
      <c r="DL79" s="2"/>
      <c r="DM79" s="131"/>
      <c r="DN79" s="2"/>
      <c r="DO79" s="2"/>
      <c r="DP79" s="2"/>
      <c r="DQ79" s="131"/>
      <c r="DR79" s="2"/>
      <c r="DS79" s="2"/>
      <c r="DT79" s="2"/>
      <c r="DU79" s="131"/>
      <c r="DV79" s="2"/>
    </row>
    <row r="80" spans="1:126" x14ac:dyDescent="0.35">
      <c r="A80" s="215"/>
      <c r="B80" s="151" t="s">
        <v>288</v>
      </c>
      <c r="C80" s="14" t="s">
        <v>21</v>
      </c>
      <c r="D80" s="153">
        <v>114.2512</v>
      </c>
      <c r="E80" s="156">
        <v>0</v>
      </c>
      <c r="F80" s="79">
        <v>0</v>
      </c>
      <c r="G80" s="158">
        <v>0</v>
      </c>
      <c r="H80" s="153">
        <v>0</v>
      </c>
      <c r="I80" s="153">
        <v>0</v>
      </c>
      <c r="J80" s="163">
        <v>100</v>
      </c>
      <c r="K80" s="79">
        <v>10</v>
      </c>
      <c r="L80" s="158">
        <v>10</v>
      </c>
      <c r="M80" s="153">
        <v>10</v>
      </c>
      <c r="N80" s="153">
        <v>10</v>
      </c>
      <c r="O80" s="163">
        <v>10</v>
      </c>
      <c r="P80" s="79">
        <v>10</v>
      </c>
      <c r="Q80" s="158">
        <v>10</v>
      </c>
      <c r="R80" s="153">
        <v>10</v>
      </c>
      <c r="S80" s="153">
        <v>10</v>
      </c>
      <c r="T80" s="163">
        <v>10</v>
      </c>
      <c r="U80" s="79">
        <v>10</v>
      </c>
      <c r="V80" s="158">
        <v>10</v>
      </c>
      <c r="W80" s="158">
        <v>160</v>
      </c>
      <c r="X80" s="153">
        <v>10</v>
      </c>
      <c r="Y80" s="163">
        <v>10</v>
      </c>
      <c r="Z80" s="79">
        <v>10</v>
      </c>
      <c r="AA80" s="158">
        <v>10</v>
      </c>
      <c r="AB80" s="158">
        <v>10</v>
      </c>
      <c r="AC80" s="153">
        <v>10</v>
      </c>
      <c r="AD80" s="163">
        <v>10</v>
      </c>
      <c r="AE80" s="79">
        <v>10</v>
      </c>
      <c r="AF80" s="158">
        <v>10</v>
      </c>
      <c r="AG80" s="158">
        <v>10</v>
      </c>
      <c r="AH80" s="153">
        <v>10</v>
      </c>
      <c r="AM80" s="2"/>
      <c r="AN80" s="2"/>
      <c r="AO80" s="131"/>
      <c r="AP80" s="2"/>
      <c r="AQ80" s="2"/>
      <c r="AR80" s="2"/>
      <c r="AS80" s="131"/>
      <c r="AT80" s="2"/>
      <c r="AU80" s="2"/>
      <c r="AV80" s="2"/>
      <c r="AW80" s="131"/>
      <c r="AX80" s="2"/>
      <c r="AY80" s="2"/>
      <c r="AZ80" s="2"/>
      <c r="BA80" s="131"/>
      <c r="BB80" s="2"/>
      <c r="BC80" s="2"/>
      <c r="BD80" s="2"/>
      <c r="BE80" s="131"/>
      <c r="BF80" s="2"/>
      <c r="BG80" s="2"/>
      <c r="BH80" s="2"/>
      <c r="BI80" s="131"/>
      <c r="BJ80" s="2"/>
      <c r="BK80" s="2"/>
      <c r="BL80" s="2"/>
      <c r="BM80" s="131"/>
      <c r="BN80" s="2"/>
      <c r="BO80" s="2"/>
      <c r="BP80" s="2"/>
      <c r="BQ80" s="131"/>
      <c r="BR80" s="2"/>
      <c r="BS80" s="2"/>
      <c r="BT80" s="2"/>
      <c r="BU80" s="131"/>
      <c r="BV80" s="2"/>
      <c r="BW80" s="2"/>
      <c r="BX80" s="2"/>
      <c r="BY80" s="131"/>
      <c r="BZ80" s="2"/>
      <c r="CA80" s="2"/>
      <c r="CB80" s="2"/>
      <c r="CC80" s="131"/>
      <c r="CD80" s="2"/>
      <c r="CE80" s="2"/>
      <c r="CF80" s="2"/>
      <c r="CG80" s="131"/>
      <c r="CH80" s="2"/>
      <c r="CI80" s="2"/>
      <c r="CJ80" s="2"/>
      <c r="CK80" s="131"/>
      <c r="CL80" s="2"/>
      <c r="CM80" s="2"/>
      <c r="CN80" s="2"/>
      <c r="CO80" s="131"/>
      <c r="CP80" s="2"/>
      <c r="CQ80" s="2"/>
      <c r="CR80" s="2"/>
      <c r="CS80" s="131"/>
      <c r="CT80" s="2"/>
      <c r="CU80" s="2"/>
      <c r="CV80" s="2"/>
      <c r="CW80" s="131"/>
      <c r="CX80" s="2"/>
      <c r="CY80" s="2"/>
      <c r="CZ80" s="2"/>
      <c r="DA80" s="131"/>
      <c r="DB80" s="2"/>
      <c r="DC80" s="2"/>
      <c r="DD80" s="2"/>
      <c r="DE80" s="131"/>
      <c r="DF80" s="2"/>
      <c r="DG80" s="2"/>
      <c r="DH80" s="2"/>
      <c r="DI80" s="131"/>
      <c r="DJ80" s="2"/>
      <c r="DK80" s="2"/>
      <c r="DL80" s="2"/>
      <c r="DM80" s="131"/>
      <c r="DN80" s="2"/>
      <c r="DO80" s="2"/>
      <c r="DP80" s="2"/>
      <c r="DQ80" s="131"/>
      <c r="DR80" s="2"/>
      <c r="DS80" s="2"/>
      <c r="DT80" s="2"/>
      <c r="DU80" s="131"/>
      <c r="DV80" s="2"/>
    </row>
    <row r="81" spans="1:126" x14ac:dyDescent="0.35">
      <c r="A81" s="215"/>
      <c r="B81" s="151" t="s">
        <v>289</v>
      </c>
      <c r="C81" s="14" t="s">
        <v>21</v>
      </c>
      <c r="D81" s="153">
        <v>249.92449999999999</v>
      </c>
      <c r="E81" s="156">
        <v>638</v>
      </c>
      <c r="F81" s="79">
        <v>1531</v>
      </c>
      <c r="G81" s="158">
        <v>5</v>
      </c>
      <c r="H81" s="153">
        <v>5</v>
      </c>
      <c r="I81" s="153">
        <v>5</v>
      </c>
      <c r="J81" s="163">
        <v>5</v>
      </c>
      <c r="K81" s="79">
        <v>5</v>
      </c>
      <c r="L81" s="158">
        <v>10</v>
      </c>
      <c r="M81" s="153">
        <v>10</v>
      </c>
      <c r="N81" s="153">
        <v>10</v>
      </c>
      <c r="O81" s="163">
        <v>10</v>
      </c>
      <c r="P81" s="79">
        <v>10</v>
      </c>
      <c r="Q81" s="158">
        <v>10</v>
      </c>
      <c r="R81" s="153">
        <v>10</v>
      </c>
      <c r="S81" s="153">
        <v>10</v>
      </c>
      <c r="T81" s="163">
        <v>10</v>
      </c>
      <c r="U81" s="79">
        <v>10</v>
      </c>
      <c r="V81" s="158">
        <v>10</v>
      </c>
      <c r="W81" s="158">
        <v>10</v>
      </c>
      <c r="X81" s="153">
        <v>10</v>
      </c>
      <c r="Y81" s="163">
        <v>10</v>
      </c>
      <c r="Z81" s="79">
        <v>1025</v>
      </c>
      <c r="AA81" s="158">
        <v>10</v>
      </c>
      <c r="AB81" s="158">
        <v>15</v>
      </c>
      <c r="AC81" s="153">
        <v>15</v>
      </c>
      <c r="AD81" s="163">
        <v>15</v>
      </c>
      <c r="AE81" s="79">
        <v>15</v>
      </c>
      <c r="AF81" s="158">
        <v>15</v>
      </c>
      <c r="AG81" s="158">
        <v>15</v>
      </c>
      <c r="AH81" s="153">
        <v>15</v>
      </c>
      <c r="AM81" s="2"/>
      <c r="AN81" s="2"/>
      <c r="AO81" s="131"/>
      <c r="AP81" s="2"/>
      <c r="AQ81" s="2"/>
      <c r="AR81" s="2"/>
      <c r="AS81" s="131"/>
      <c r="AT81" s="2"/>
      <c r="AU81" s="2"/>
      <c r="AV81" s="2"/>
      <c r="AW81" s="131"/>
      <c r="AX81" s="2"/>
      <c r="AY81" s="2"/>
      <c r="AZ81" s="2"/>
      <c r="BA81" s="131"/>
      <c r="BB81" s="2"/>
      <c r="BC81" s="2"/>
      <c r="BD81" s="2"/>
      <c r="BE81" s="131"/>
      <c r="BF81" s="2"/>
      <c r="BG81" s="2"/>
      <c r="BH81" s="2"/>
      <c r="BI81" s="131"/>
      <c r="BJ81" s="2"/>
      <c r="BK81" s="2"/>
      <c r="BL81" s="2"/>
      <c r="BM81" s="131"/>
      <c r="BN81" s="2"/>
      <c r="BO81" s="2"/>
      <c r="BP81" s="2"/>
      <c r="BQ81" s="131"/>
      <c r="BR81" s="2"/>
      <c r="BS81" s="2"/>
      <c r="BT81" s="2"/>
      <c r="BU81" s="131"/>
      <c r="BV81" s="2"/>
      <c r="BW81" s="2"/>
      <c r="BX81" s="2"/>
      <c r="BY81" s="131"/>
      <c r="BZ81" s="2"/>
      <c r="CA81" s="2"/>
      <c r="CB81" s="2"/>
      <c r="CC81" s="131"/>
      <c r="CD81" s="2"/>
      <c r="CE81" s="2"/>
      <c r="CF81" s="2"/>
      <c r="CG81" s="131"/>
      <c r="CH81" s="2"/>
      <c r="CI81" s="2"/>
      <c r="CJ81" s="2"/>
      <c r="CK81" s="131"/>
      <c r="CL81" s="2"/>
      <c r="CM81" s="2"/>
      <c r="CN81" s="2"/>
      <c r="CO81" s="131"/>
      <c r="CP81" s="2"/>
      <c r="CQ81" s="2"/>
      <c r="CR81" s="2"/>
      <c r="CS81" s="131"/>
      <c r="CT81" s="2"/>
      <c r="CU81" s="2"/>
      <c r="CV81" s="2"/>
      <c r="CW81" s="131"/>
      <c r="CX81" s="2"/>
      <c r="CY81" s="2"/>
      <c r="CZ81" s="2"/>
      <c r="DA81" s="131"/>
      <c r="DB81" s="2"/>
      <c r="DC81" s="2"/>
      <c r="DD81" s="2"/>
      <c r="DE81" s="131"/>
      <c r="DF81" s="2"/>
      <c r="DG81" s="2"/>
      <c r="DH81" s="2"/>
      <c r="DI81" s="131"/>
      <c r="DJ81" s="2"/>
      <c r="DK81" s="2"/>
      <c r="DL81" s="2"/>
      <c r="DM81" s="131"/>
      <c r="DN81" s="2"/>
      <c r="DO81" s="2"/>
      <c r="DP81" s="2"/>
      <c r="DQ81" s="131"/>
      <c r="DR81" s="2"/>
      <c r="DS81" s="2"/>
      <c r="DT81" s="2"/>
      <c r="DU81" s="131"/>
      <c r="DV81" s="2"/>
    </row>
    <row r="82" spans="1:126" x14ac:dyDescent="0.35">
      <c r="A82" s="215"/>
      <c r="B82" s="151" t="s">
        <v>290</v>
      </c>
      <c r="C82" s="14" t="s">
        <v>21</v>
      </c>
      <c r="D82" s="153">
        <v>10.201000000000001</v>
      </c>
      <c r="E82" s="156">
        <v>0</v>
      </c>
      <c r="F82" s="79">
        <v>0</v>
      </c>
      <c r="G82" s="158">
        <v>70</v>
      </c>
      <c r="H82" s="153">
        <v>80</v>
      </c>
      <c r="I82" s="153">
        <v>0</v>
      </c>
      <c r="J82" s="163">
        <v>0</v>
      </c>
      <c r="K82" s="79">
        <v>0</v>
      </c>
      <c r="L82" s="158">
        <v>0</v>
      </c>
      <c r="M82" s="153">
        <v>0</v>
      </c>
      <c r="N82" s="153">
        <v>0</v>
      </c>
      <c r="O82" s="163">
        <v>0</v>
      </c>
      <c r="P82" s="79">
        <v>0</v>
      </c>
      <c r="Q82" s="158">
        <v>0</v>
      </c>
      <c r="R82" s="153">
        <v>90</v>
      </c>
      <c r="S82" s="153">
        <v>0</v>
      </c>
      <c r="T82" s="163">
        <v>0</v>
      </c>
      <c r="U82" s="79">
        <v>0</v>
      </c>
      <c r="V82" s="158">
        <v>0</v>
      </c>
      <c r="W82" s="158">
        <v>0</v>
      </c>
      <c r="X82" s="153">
        <v>0</v>
      </c>
      <c r="Y82" s="163">
        <v>0</v>
      </c>
      <c r="Z82" s="79">
        <v>0</v>
      </c>
      <c r="AA82" s="158">
        <v>0</v>
      </c>
      <c r="AB82" s="158">
        <v>0</v>
      </c>
      <c r="AC82" s="153">
        <v>0</v>
      </c>
      <c r="AD82" s="163">
        <v>0</v>
      </c>
      <c r="AE82" s="79">
        <v>0</v>
      </c>
      <c r="AF82" s="158">
        <v>0</v>
      </c>
      <c r="AG82" s="158">
        <v>0</v>
      </c>
      <c r="AH82" s="153">
        <v>0</v>
      </c>
      <c r="AM82" s="2"/>
      <c r="AN82" s="2"/>
      <c r="AO82" s="131"/>
      <c r="AP82" s="2"/>
      <c r="AQ82" s="2"/>
      <c r="AR82" s="2"/>
      <c r="AS82" s="131"/>
      <c r="AT82" s="2"/>
      <c r="AU82" s="2"/>
      <c r="AV82" s="2"/>
      <c r="AW82" s="131"/>
      <c r="AX82" s="2"/>
      <c r="AY82" s="2"/>
      <c r="AZ82" s="2"/>
      <c r="BA82" s="131"/>
      <c r="BB82" s="2"/>
      <c r="BC82" s="2"/>
      <c r="BD82" s="2"/>
      <c r="BE82" s="131"/>
      <c r="BF82" s="2"/>
      <c r="BG82" s="2"/>
      <c r="BH82" s="2"/>
      <c r="BI82" s="131"/>
      <c r="BJ82" s="2"/>
      <c r="BK82" s="2"/>
      <c r="BL82" s="2"/>
      <c r="BM82" s="131"/>
      <c r="BN82" s="2"/>
      <c r="BO82" s="2"/>
      <c r="BP82" s="2"/>
      <c r="BQ82" s="131"/>
      <c r="BR82" s="2"/>
      <c r="BS82" s="2"/>
      <c r="BT82" s="2"/>
      <c r="BU82" s="131"/>
      <c r="BV82" s="2"/>
      <c r="BW82" s="2"/>
      <c r="BX82" s="2"/>
      <c r="BY82" s="131"/>
      <c r="BZ82" s="2"/>
      <c r="CA82" s="2"/>
      <c r="CB82" s="2"/>
      <c r="CC82" s="131"/>
      <c r="CD82" s="2"/>
      <c r="CE82" s="2"/>
      <c r="CF82" s="2"/>
      <c r="CG82" s="131"/>
      <c r="CH82" s="2"/>
      <c r="CI82" s="2"/>
      <c r="CJ82" s="2"/>
      <c r="CK82" s="131"/>
      <c r="CL82" s="2"/>
      <c r="CM82" s="2"/>
      <c r="CN82" s="2"/>
      <c r="CO82" s="131"/>
      <c r="CP82" s="2"/>
      <c r="CQ82" s="2"/>
      <c r="CR82" s="2"/>
      <c r="CS82" s="131"/>
      <c r="CT82" s="2"/>
      <c r="CU82" s="2"/>
      <c r="CV82" s="2"/>
      <c r="CW82" s="131"/>
      <c r="CX82" s="2"/>
      <c r="CY82" s="2"/>
      <c r="CZ82" s="2"/>
      <c r="DA82" s="131"/>
      <c r="DB82" s="2"/>
      <c r="DC82" s="2"/>
      <c r="DD82" s="2"/>
      <c r="DE82" s="131"/>
      <c r="DF82" s="2"/>
      <c r="DG82" s="2"/>
      <c r="DH82" s="2"/>
      <c r="DI82" s="131"/>
      <c r="DJ82" s="2"/>
      <c r="DK82" s="2"/>
      <c r="DL82" s="2"/>
      <c r="DM82" s="131"/>
      <c r="DN82" s="2"/>
      <c r="DO82" s="2"/>
      <c r="DP82" s="2"/>
      <c r="DQ82" s="131"/>
      <c r="DR82" s="2"/>
      <c r="DS82" s="2"/>
      <c r="DT82" s="2"/>
      <c r="DU82" s="131"/>
      <c r="DV82" s="2"/>
    </row>
    <row r="83" spans="1:126" x14ac:dyDescent="0.35">
      <c r="A83" s="215"/>
      <c r="B83" s="151" t="s">
        <v>291</v>
      </c>
      <c r="C83" s="14" t="s">
        <v>21</v>
      </c>
      <c r="D83" s="153">
        <v>10.201000000000001</v>
      </c>
      <c r="E83" s="156">
        <v>0</v>
      </c>
      <c r="F83" s="79">
        <v>0</v>
      </c>
      <c r="G83" s="158">
        <v>0</v>
      </c>
      <c r="H83" s="153">
        <v>0</v>
      </c>
      <c r="I83" s="153">
        <v>0</v>
      </c>
      <c r="J83" s="163">
        <v>0</v>
      </c>
      <c r="K83" s="79">
        <v>0</v>
      </c>
      <c r="L83" s="158">
        <v>0</v>
      </c>
      <c r="M83" s="153">
        <v>0</v>
      </c>
      <c r="N83" s="153">
        <v>0</v>
      </c>
      <c r="O83" s="163">
        <v>0</v>
      </c>
      <c r="P83" s="79">
        <v>0</v>
      </c>
      <c r="Q83" s="158">
        <v>0</v>
      </c>
      <c r="R83" s="153">
        <v>0</v>
      </c>
      <c r="S83" s="153">
        <v>0</v>
      </c>
      <c r="T83" s="163">
        <v>0</v>
      </c>
      <c r="U83" s="79">
        <v>0</v>
      </c>
      <c r="V83" s="158">
        <v>0</v>
      </c>
      <c r="W83" s="158">
        <v>0</v>
      </c>
      <c r="X83" s="153">
        <v>0</v>
      </c>
      <c r="Y83" s="163">
        <v>0</v>
      </c>
      <c r="Z83" s="79">
        <v>0</v>
      </c>
      <c r="AA83" s="158">
        <v>0</v>
      </c>
      <c r="AB83" s="158">
        <v>0</v>
      </c>
      <c r="AC83" s="153">
        <v>0</v>
      </c>
      <c r="AD83" s="163">
        <v>0</v>
      </c>
      <c r="AE83" s="79">
        <v>0</v>
      </c>
      <c r="AF83" s="158">
        <v>0</v>
      </c>
      <c r="AG83" s="158">
        <v>0</v>
      </c>
      <c r="AH83" s="153">
        <v>0</v>
      </c>
      <c r="AM83" s="2"/>
      <c r="AN83" s="2"/>
      <c r="AO83" s="131"/>
      <c r="AP83" s="2"/>
      <c r="AQ83" s="2"/>
      <c r="AR83" s="2"/>
      <c r="AS83" s="131"/>
      <c r="AT83" s="2"/>
      <c r="AU83" s="2"/>
      <c r="AV83" s="2"/>
      <c r="AW83" s="131"/>
      <c r="AX83" s="2"/>
      <c r="AY83" s="2"/>
      <c r="AZ83" s="2"/>
      <c r="BA83" s="131"/>
      <c r="BB83" s="2"/>
      <c r="BC83" s="2"/>
      <c r="BD83" s="2"/>
      <c r="BE83" s="131"/>
      <c r="BF83" s="2"/>
      <c r="BG83" s="2"/>
      <c r="BH83" s="2"/>
      <c r="BI83" s="131"/>
      <c r="BJ83" s="2"/>
      <c r="BK83" s="2"/>
      <c r="BL83" s="2"/>
      <c r="BM83" s="131"/>
      <c r="BN83" s="2"/>
      <c r="BO83" s="2"/>
      <c r="BP83" s="2"/>
      <c r="BQ83" s="131"/>
      <c r="BR83" s="2"/>
      <c r="BS83" s="2"/>
      <c r="BT83" s="2"/>
      <c r="BU83" s="131"/>
      <c r="BV83" s="2"/>
      <c r="BW83" s="2"/>
      <c r="BX83" s="2"/>
      <c r="BY83" s="131"/>
      <c r="BZ83" s="2"/>
      <c r="CA83" s="2"/>
      <c r="CB83" s="2"/>
      <c r="CC83" s="131"/>
      <c r="CD83" s="2"/>
      <c r="CE83" s="2"/>
      <c r="CF83" s="2"/>
      <c r="CG83" s="131"/>
      <c r="CH83" s="2"/>
      <c r="CI83" s="2"/>
      <c r="CJ83" s="2"/>
      <c r="CK83" s="131"/>
      <c r="CL83" s="2"/>
      <c r="CM83" s="2"/>
      <c r="CN83" s="2"/>
      <c r="CO83" s="131"/>
      <c r="CP83" s="2"/>
      <c r="CQ83" s="2"/>
      <c r="CR83" s="2"/>
      <c r="CS83" s="131"/>
      <c r="CT83" s="2"/>
      <c r="CU83" s="2"/>
      <c r="CV83" s="2"/>
      <c r="CW83" s="131"/>
      <c r="CX83" s="2"/>
      <c r="CY83" s="2"/>
      <c r="CZ83" s="2"/>
      <c r="DA83" s="131"/>
      <c r="DB83" s="2"/>
      <c r="DC83" s="2"/>
      <c r="DD83" s="2"/>
      <c r="DE83" s="131"/>
      <c r="DF83" s="2"/>
      <c r="DG83" s="2"/>
      <c r="DH83" s="2"/>
      <c r="DI83" s="131"/>
      <c r="DJ83" s="2"/>
      <c r="DK83" s="2"/>
      <c r="DL83" s="2"/>
      <c r="DM83" s="131"/>
      <c r="DN83" s="2"/>
      <c r="DO83" s="2"/>
      <c r="DP83" s="2"/>
      <c r="DQ83" s="131"/>
      <c r="DR83" s="2"/>
      <c r="DS83" s="2"/>
      <c r="DT83" s="2"/>
      <c r="DU83" s="131"/>
      <c r="DV83" s="2"/>
    </row>
    <row r="84" spans="1:126" x14ac:dyDescent="0.35">
      <c r="A84" s="215"/>
      <c r="B84" s="151" t="s">
        <v>297</v>
      </c>
      <c r="C84" s="14" t="s">
        <v>21</v>
      </c>
      <c r="D84" s="153">
        <v>0</v>
      </c>
      <c r="E84" s="156">
        <v>0</v>
      </c>
      <c r="F84" s="79">
        <v>0</v>
      </c>
      <c r="G84" s="158">
        <v>0</v>
      </c>
      <c r="H84" s="153">
        <v>1766</v>
      </c>
      <c r="I84" s="153">
        <v>4188</v>
      </c>
      <c r="J84" s="163">
        <v>4806</v>
      </c>
      <c r="K84" s="79">
        <v>3036</v>
      </c>
      <c r="L84" s="158">
        <v>0</v>
      </c>
      <c r="M84" s="153">
        <v>0</v>
      </c>
      <c r="N84" s="153">
        <v>0</v>
      </c>
      <c r="O84" s="163">
        <v>0</v>
      </c>
      <c r="P84" s="79">
        <v>0</v>
      </c>
      <c r="Q84" s="158">
        <v>0</v>
      </c>
      <c r="R84" s="153">
        <v>0</v>
      </c>
      <c r="S84" s="153">
        <v>0</v>
      </c>
      <c r="T84" s="163">
        <v>0</v>
      </c>
      <c r="U84" s="79">
        <v>0</v>
      </c>
      <c r="V84" s="158">
        <v>0</v>
      </c>
      <c r="W84" s="158">
        <v>0</v>
      </c>
      <c r="X84" s="153">
        <v>0</v>
      </c>
      <c r="Y84" s="163">
        <v>0</v>
      </c>
      <c r="Z84" s="79">
        <v>0</v>
      </c>
      <c r="AA84" s="158">
        <v>0</v>
      </c>
      <c r="AB84" s="158">
        <v>0</v>
      </c>
      <c r="AC84" s="153">
        <v>0</v>
      </c>
      <c r="AD84" s="163">
        <v>0</v>
      </c>
      <c r="AE84" s="79">
        <v>0</v>
      </c>
      <c r="AF84" s="158">
        <v>0</v>
      </c>
      <c r="AG84" s="158">
        <v>0</v>
      </c>
      <c r="AH84" s="153">
        <v>0</v>
      </c>
      <c r="AM84" s="2"/>
      <c r="AN84" s="2"/>
      <c r="AO84" s="131"/>
      <c r="AP84" s="2"/>
      <c r="AQ84" s="2"/>
      <c r="AR84" s="2"/>
      <c r="AS84" s="131"/>
      <c r="AT84" s="2"/>
      <c r="AU84" s="2"/>
      <c r="AV84" s="2"/>
      <c r="AW84" s="131"/>
      <c r="AX84" s="2"/>
      <c r="AY84" s="2"/>
      <c r="AZ84" s="2"/>
      <c r="BA84" s="131"/>
      <c r="BB84" s="2"/>
      <c r="BC84" s="2"/>
      <c r="BD84" s="2"/>
      <c r="BE84" s="131"/>
      <c r="BF84" s="2"/>
      <c r="BG84" s="2"/>
      <c r="BH84" s="2"/>
      <c r="BI84" s="131"/>
      <c r="BJ84" s="2"/>
      <c r="BK84" s="2"/>
      <c r="BL84" s="2"/>
      <c r="BM84" s="131"/>
      <c r="BN84" s="2"/>
      <c r="BO84" s="2"/>
      <c r="BP84" s="2"/>
      <c r="BQ84" s="131"/>
      <c r="BR84" s="2"/>
      <c r="BS84" s="2"/>
      <c r="BT84" s="2"/>
      <c r="BU84" s="131"/>
      <c r="BV84" s="2"/>
      <c r="BW84" s="2"/>
      <c r="BX84" s="2"/>
      <c r="BY84" s="131"/>
      <c r="BZ84" s="2"/>
      <c r="CA84" s="2"/>
      <c r="CB84" s="2"/>
      <c r="CC84" s="131"/>
      <c r="CD84" s="2"/>
      <c r="CE84" s="2"/>
      <c r="CF84" s="2"/>
      <c r="CG84" s="131"/>
      <c r="CH84" s="2"/>
      <c r="CI84" s="2"/>
      <c r="CJ84" s="2"/>
      <c r="CK84" s="131"/>
      <c r="CL84" s="2"/>
      <c r="CM84" s="2"/>
      <c r="CN84" s="2"/>
      <c r="CO84" s="131"/>
      <c r="CP84" s="2"/>
      <c r="CQ84" s="2"/>
      <c r="CR84" s="2"/>
      <c r="CS84" s="131"/>
      <c r="CT84" s="2"/>
      <c r="CU84" s="2"/>
      <c r="CV84" s="2"/>
      <c r="CW84" s="131"/>
      <c r="CX84" s="2"/>
      <c r="CY84" s="2"/>
      <c r="CZ84" s="2"/>
      <c r="DA84" s="131"/>
      <c r="DB84" s="2"/>
      <c r="DC84" s="2"/>
      <c r="DD84" s="2"/>
      <c r="DE84" s="131"/>
      <c r="DF84" s="2"/>
      <c r="DG84" s="2"/>
      <c r="DH84" s="2"/>
      <c r="DI84" s="131"/>
      <c r="DJ84" s="2"/>
      <c r="DK84" s="2"/>
      <c r="DL84" s="2"/>
      <c r="DM84" s="131"/>
      <c r="DN84" s="2"/>
      <c r="DO84" s="2"/>
      <c r="DP84" s="2"/>
      <c r="DQ84" s="131"/>
      <c r="DR84" s="2"/>
      <c r="DS84" s="2"/>
      <c r="DT84" s="2"/>
      <c r="DU84" s="131"/>
      <c r="DV84" s="2"/>
    </row>
    <row r="85" spans="1:126" x14ac:dyDescent="0.35">
      <c r="A85" s="215"/>
      <c r="B85" s="151" t="s">
        <v>292</v>
      </c>
      <c r="C85" s="14" t="s">
        <v>21</v>
      </c>
      <c r="D85" s="153">
        <v>628.38160000000005</v>
      </c>
      <c r="E85" s="156">
        <v>478</v>
      </c>
      <c r="F85" s="79">
        <v>786</v>
      </c>
      <c r="G85" s="158">
        <v>1141</v>
      </c>
      <c r="H85" s="153">
        <v>781</v>
      </c>
      <c r="I85" s="153">
        <v>347</v>
      </c>
      <c r="J85" s="163">
        <v>71</v>
      </c>
      <c r="K85" s="79">
        <v>71</v>
      </c>
      <c r="L85" s="158">
        <v>100</v>
      </c>
      <c r="M85" s="153">
        <v>100</v>
      </c>
      <c r="N85" s="153">
        <v>100</v>
      </c>
      <c r="O85" s="163">
        <v>100</v>
      </c>
      <c r="P85" s="79">
        <v>100</v>
      </c>
      <c r="Q85" s="158">
        <v>100</v>
      </c>
      <c r="R85" s="153">
        <v>100</v>
      </c>
      <c r="S85" s="153">
        <v>100</v>
      </c>
      <c r="T85" s="163">
        <v>100</v>
      </c>
      <c r="U85" s="79">
        <v>100</v>
      </c>
      <c r="V85" s="158">
        <v>100</v>
      </c>
      <c r="W85" s="158">
        <v>100</v>
      </c>
      <c r="X85" s="153">
        <v>100</v>
      </c>
      <c r="Y85" s="163">
        <v>100</v>
      </c>
      <c r="Z85" s="79">
        <v>100</v>
      </c>
      <c r="AA85" s="158">
        <v>100</v>
      </c>
      <c r="AB85" s="158">
        <v>100</v>
      </c>
      <c r="AC85" s="153">
        <v>100</v>
      </c>
      <c r="AD85" s="163">
        <v>100</v>
      </c>
      <c r="AE85" s="79">
        <v>100</v>
      </c>
      <c r="AF85" s="158">
        <v>100</v>
      </c>
      <c r="AG85" s="158">
        <v>100</v>
      </c>
      <c r="AH85" s="153">
        <v>100</v>
      </c>
      <c r="AM85" s="2"/>
      <c r="AN85" s="2"/>
      <c r="AO85" s="131"/>
      <c r="AP85" s="2"/>
      <c r="AQ85" s="2"/>
      <c r="AR85" s="2"/>
      <c r="AS85" s="131"/>
      <c r="AT85" s="2"/>
      <c r="AU85" s="2"/>
      <c r="AV85" s="2"/>
      <c r="AW85" s="131"/>
      <c r="AX85" s="2"/>
      <c r="AY85" s="2"/>
      <c r="AZ85" s="2"/>
      <c r="BA85" s="131"/>
      <c r="BB85" s="2"/>
      <c r="BC85" s="2"/>
      <c r="BD85" s="2"/>
      <c r="BE85" s="131"/>
      <c r="BF85" s="2"/>
      <c r="BG85" s="2"/>
      <c r="BH85" s="2"/>
      <c r="BI85" s="131"/>
      <c r="BJ85" s="2"/>
      <c r="BK85" s="2"/>
      <c r="BL85" s="2"/>
      <c r="BM85" s="131"/>
      <c r="BN85" s="2"/>
      <c r="BO85" s="2"/>
      <c r="BP85" s="2"/>
      <c r="BQ85" s="131"/>
      <c r="BR85" s="2"/>
      <c r="BS85" s="2"/>
      <c r="BT85" s="2"/>
      <c r="BU85" s="131"/>
      <c r="BV85" s="2"/>
      <c r="BW85" s="2"/>
      <c r="BX85" s="2"/>
      <c r="BY85" s="131"/>
      <c r="BZ85" s="2"/>
      <c r="CA85" s="2"/>
      <c r="CB85" s="2"/>
      <c r="CC85" s="131"/>
      <c r="CD85" s="2"/>
      <c r="CE85" s="2"/>
      <c r="CF85" s="2"/>
      <c r="CG85" s="131"/>
      <c r="CH85" s="2"/>
      <c r="CI85" s="2"/>
      <c r="CJ85" s="2"/>
      <c r="CK85" s="131"/>
      <c r="CL85" s="2"/>
      <c r="CM85" s="2"/>
      <c r="CN85" s="2"/>
      <c r="CO85" s="131"/>
      <c r="CP85" s="2"/>
      <c r="CQ85" s="2"/>
      <c r="CR85" s="2"/>
      <c r="CS85" s="131"/>
      <c r="CT85" s="2"/>
      <c r="CU85" s="2"/>
      <c r="CV85" s="2"/>
      <c r="CW85" s="131"/>
      <c r="CX85" s="2"/>
      <c r="CY85" s="2"/>
      <c r="CZ85" s="2"/>
      <c r="DA85" s="131"/>
      <c r="DB85" s="2"/>
      <c r="DC85" s="2"/>
      <c r="DD85" s="2"/>
      <c r="DE85" s="131"/>
      <c r="DF85" s="2"/>
      <c r="DG85" s="2"/>
      <c r="DH85" s="2"/>
      <c r="DI85" s="131"/>
      <c r="DJ85" s="2"/>
      <c r="DK85" s="2"/>
      <c r="DL85" s="2"/>
      <c r="DM85" s="131"/>
      <c r="DN85" s="2"/>
      <c r="DO85" s="2"/>
      <c r="DP85" s="2"/>
      <c r="DQ85" s="131"/>
      <c r="DR85" s="2"/>
      <c r="DS85" s="2"/>
      <c r="DT85" s="2"/>
      <c r="DU85" s="131"/>
      <c r="DV85" s="2"/>
    </row>
    <row r="86" spans="1:126" x14ac:dyDescent="0.35">
      <c r="A86" s="215"/>
      <c r="B86" s="151" t="s">
        <v>301</v>
      </c>
      <c r="C86" s="14" t="s">
        <v>21</v>
      </c>
      <c r="D86" s="153">
        <v>40.804000000000002</v>
      </c>
      <c r="E86" s="156">
        <v>5</v>
      </c>
      <c r="F86" s="79">
        <v>200</v>
      </c>
      <c r="G86" s="158">
        <v>5</v>
      </c>
      <c r="H86" s="153">
        <v>5</v>
      </c>
      <c r="I86" s="153">
        <v>5</v>
      </c>
      <c r="J86" s="163">
        <v>305</v>
      </c>
      <c r="K86" s="79">
        <v>5</v>
      </c>
      <c r="L86" s="158">
        <v>5</v>
      </c>
      <c r="M86" s="153">
        <v>5</v>
      </c>
      <c r="N86" s="153">
        <v>5</v>
      </c>
      <c r="O86" s="163">
        <v>5</v>
      </c>
      <c r="P86" s="79">
        <v>10</v>
      </c>
      <c r="Q86" s="158">
        <v>10</v>
      </c>
      <c r="R86" s="153">
        <v>10</v>
      </c>
      <c r="S86" s="153">
        <v>10</v>
      </c>
      <c r="T86" s="163">
        <v>10</v>
      </c>
      <c r="U86" s="79">
        <v>10</v>
      </c>
      <c r="V86" s="158">
        <v>10</v>
      </c>
      <c r="W86" s="158">
        <v>10</v>
      </c>
      <c r="X86" s="153">
        <v>220</v>
      </c>
      <c r="Y86" s="163">
        <v>10</v>
      </c>
      <c r="Z86" s="79">
        <v>200</v>
      </c>
      <c r="AA86" s="158">
        <v>10</v>
      </c>
      <c r="AB86" s="158">
        <v>10</v>
      </c>
      <c r="AC86" s="153">
        <v>10</v>
      </c>
      <c r="AD86" s="163">
        <v>310</v>
      </c>
      <c r="AE86" s="79">
        <v>10</v>
      </c>
      <c r="AF86" s="158">
        <v>10</v>
      </c>
      <c r="AG86" s="158">
        <v>10</v>
      </c>
      <c r="AH86" s="153">
        <v>10</v>
      </c>
      <c r="AM86" s="2"/>
      <c r="AN86" s="2"/>
      <c r="AO86" s="131"/>
      <c r="AP86" s="2"/>
      <c r="AQ86" s="2"/>
      <c r="AR86" s="2"/>
      <c r="AS86" s="131"/>
      <c r="AT86" s="2"/>
      <c r="AU86" s="2"/>
      <c r="AV86" s="2"/>
      <c r="AW86" s="131"/>
      <c r="AX86" s="2"/>
      <c r="AY86" s="2"/>
      <c r="AZ86" s="2"/>
      <c r="BA86" s="131"/>
      <c r="BB86" s="2"/>
      <c r="BC86" s="2"/>
      <c r="BD86" s="2"/>
      <c r="BE86" s="131"/>
      <c r="BF86" s="2"/>
      <c r="BG86" s="2"/>
      <c r="BH86" s="2"/>
      <c r="BI86" s="131"/>
      <c r="BJ86" s="2"/>
      <c r="BK86" s="2"/>
      <c r="BL86" s="2"/>
      <c r="BM86" s="131"/>
      <c r="BN86" s="2"/>
      <c r="BO86" s="2"/>
      <c r="BP86" s="2"/>
      <c r="BQ86" s="131"/>
      <c r="BR86" s="2"/>
      <c r="BS86" s="2"/>
      <c r="BT86" s="2"/>
      <c r="BU86" s="131"/>
      <c r="BV86" s="2"/>
      <c r="BW86" s="2"/>
      <c r="BX86" s="2"/>
      <c r="BY86" s="131"/>
      <c r="BZ86" s="2"/>
      <c r="CA86" s="2"/>
      <c r="CB86" s="2"/>
      <c r="CC86" s="131"/>
      <c r="CD86" s="2"/>
      <c r="CE86" s="2"/>
      <c r="CF86" s="2"/>
      <c r="CG86" s="131"/>
      <c r="CH86" s="2"/>
      <c r="CI86" s="2"/>
      <c r="CJ86" s="2"/>
      <c r="CK86" s="131"/>
      <c r="CL86" s="2"/>
      <c r="CM86" s="2"/>
      <c r="CN86" s="2"/>
      <c r="CO86" s="131"/>
      <c r="CP86" s="2"/>
      <c r="CQ86" s="2"/>
      <c r="CR86" s="2"/>
      <c r="CS86" s="131"/>
      <c r="CT86" s="2"/>
      <c r="CU86" s="2"/>
      <c r="CV86" s="2"/>
      <c r="CW86" s="131"/>
      <c r="CX86" s="2"/>
      <c r="CY86" s="2"/>
      <c r="CZ86" s="2"/>
      <c r="DA86" s="131"/>
      <c r="DB86" s="2"/>
      <c r="DC86" s="2"/>
      <c r="DD86" s="2"/>
      <c r="DE86" s="131"/>
      <c r="DF86" s="2"/>
      <c r="DG86" s="2"/>
      <c r="DH86" s="2"/>
      <c r="DI86" s="131"/>
      <c r="DJ86" s="2"/>
      <c r="DK86" s="2"/>
      <c r="DL86" s="2"/>
      <c r="DM86" s="131"/>
      <c r="DN86" s="2"/>
      <c r="DO86" s="2"/>
      <c r="DP86" s="2"/>
      <c r="DQ86" s="131"/>
      <c r="DR86" s="2"/>
      <c r="DS86" s="2"/>
      <c r="DT86" s="2"/>
      <c r="DU86" s="131"/>
      <c r="DV86" s="2"/>
    </row>
    <row r="87" spans="1:126" x14ac:dyDescent="0.35">
      <c r="A87" s="215"/>
      <c r="B87" s="151" t="s">
        <v>302</v>
      </c>
      <c r="C87" s="14" t="s">
        <v>21</v>
      </c>
      <c r="D87" s="153">
        <v>20.402000000000001</v>
      </c>
      <c r="E87" s="156">
        <v>70.430000000000007</v>
      </c>
      <c r="F87" s="79">
        <v>58.230900000000005</v>
      </c>
      <c r="G87" s="158">
        <v>131.06016</v>
      </c>
      <c r="H87" s="153">
        <v>59.838659999999997</v>
      </c>
      <c r="I87" s="153">
        <v>60.606000000000002</v>
      </c>
      <c r="J87" s="163">
        <v>46.524239999999999</v>
      </c>
      <c r="K87" s="79">
        <v>14.798494382022472</v>
      </c>
      <c r="L87" s="158">
        <v>14.798494382022472</v>
      </c>
      <c r="M87" s="153">
        <v>14.798494382022472</v>
      </c>
      <c r="N87" s="153">
        <v>14.798494382022472</v>
      </c>
      <c r="O87" s="163">
        <v>14.798494382022472</v>
      </c>
      <c r="P87" s="79">
        <v>14.798494382022472</v>
      </c>
      <c r="Q87" s="158">
        <v>14.798494382022472</v>
      </c>
      <c r="R87" s="153">
        <v>14.798494382022472</v>
      </c>
      <c r="S87" s="153">
        <v>14.798494382022472</v>
      </c>
      <c r="T87" s="163">
        <v>14.798494382022472</v>
      </c>
      <c r="U87" s="79">
        <v>14.798494382022472</v>
      </c>
      <c r="V87" s="158">
        <v>14.798494382022472</v>
      </c>
      <c r="W87" s="158">
        <v>14.798494382022472</v>
      </c>
      <c r="X87" s="153">
        <v>14.798494382022472</v>
      </c>
      <c r="Y87" s="163">
        <v>14.798494382022472</v>
      </c>
      <c r="Z87" s="79">
        <v>14.798494382022472</v>
      </c>
      <c r="AA87" s="158">
        <v>14.798494382022472</v>
      </c>
      <c r="AB87" s="158">
        <v>14.798494382022472</v>
      </c>
      <c r="AC87" s="153">
        <v>14.798494382022472</v>
      </c>
      <c r="AD87" s="163">
        <v>14.798494382022472</v>
      </c>
      <c r="AE87" s="79">
        <v>14.798494382022472</v>
      </c>
      <c r="AF87" s="158">
        <v>14.798494382022472</v>
      </c>
      <c r="AG87" s="158">
        <v>14.798494382022472</v>
      </c>
      <c r="AH87" s="153">
        <v>14.798494382022472</v>
      </c>
      <c r="AM87" s="2"/>
      <c r="AN87" s="2"/>
      <c r="AO87" s="131"/>
      <c r="AP87" s="2"/>
      <c r="AQ87" s="2"/>
      <c r="AR87" s="2"/>
      <c r="AS87" s="131"/>
      <c r="AT87" s="2"/>
      <c r="AU87" s="2"/>
      <c r="AV87" s="2"/>
      <c r="AW87" s="131"/>
      <c r="AX87" s="2"/>
      <c r="AY87" s="2"/>
      <c r="AZ87" s="2"/>
      <c r="BA87" s="131"/>
      <c r="BB87" s="2"/>
      <c r="BC87" s="2"/>
      <c r="BD87" s="2"/>
      <c r="BE87" s="131"/>
      <c r="BF87" s="2"/>
      <c r="BG87" s="2"/>
      <c r="BH87" s="2"/>
      <c r="BI87" s="131"/>
      <c r="BJ87" s="2"/>
      <c r="BK87" s="2"/>
      <c r="BL87" s="2"/>
      <c r="BM87" s="131"/>
      <c r="BN87" s="2"/>
      <c r="BO87" s="2"/>
      <c r="BP87" s="2"/>
      <c r="BQ87" s="131"/>
      <c r="BR87" s="2"/>
      <c r="BS87" s="2"/>
      <c r="BT87" s="2"/>
      <c r="BU87" s="131"/>
      <c r="BV87" s="2"/>
      <c r="BW87" s="2"/>
      <c r="BX87" s="2"/>
      <c r="BY87" s="131"/>
      <c r="BZ87" s="2"/>
      <c r="CA87" s="2"/>
      <c r="CB87" s="2"/>
      <c r="CC87" s="131"/>
      <c r="CD87" s="2"/>
      <c r="CE87" s="2"/>
      <c r="CF87" s="2"/>
      <c r="CG87" s="131"/>
      <c r="CH87" s="2"/>
      <c r="CI87" s="2"/>
      <c r="CJ87" s="2"/>
      <c r="CK87" s="131"/>
      <c r="CL87" s="2"/>
      <c r="CM87" s="2"/>
      <c r="CN87" s="2"/>
      <c r="CO87" s="131"/>
      <c r="CP87" s="2"/>
      <c r="CQ87" s="2"/>
      <c r="CR87" s="2"/>
      <c r="CS87" s="131"/>
      <c r="CT87" s="2"/>
      <c r="CU87" s="2"/>
      <c r="CV87" s="2"/>
      <c r="CW87" s="131"/>
      <c r="CX87" s="2"/>
      <c r="CY87" s="2"/>
      <c r="CZ87" s="2"/>
      <c r="DA87" s="131"/>
      <c r="DB87" s="2"/>
      <c r="DC87" s="2"/>
      <c r="DD87" s="2"/>
      <c r="DE87" s="131"/>
      <c r="DF87" s="2"/>
      <c r="DG87" s="2"/>
      <c r="DH87" s="2"/>
      <c r="DI87" s="131"/>
      <c r="DJ87" s="2"/>
      <c r="DK87" s="2"/>
      <c r="DL87" s="2"/>
      <c r="DM87" s="131"/>
      <c r="DN87" s="2"/>
      <c r="DO87" s="2"/>
      <c r="DP87" s="2"/>
      <c r="DQ87" s="131"/>
      <c r="DR87" s="2"/>
      <c r="DS87" s="2"/>
      <c r="DT87" s="2"/>
      <c r="DU87" s="131"/>
      <c r="DV87" s="2"/>
    </row>
    <row r="88" spans="1:126" x14ac:dyDescent="0.35">
      <c r="A88" s="215"/>
      <c r="B88" s="151" t="s">
        <v>312</v>
      </c>
      <c r="C88" s="14" t="s">
        <v>21</v>
      </c>
      <c r="D88" s="153">
        <v>144.40478981393889</v>
      </c>
      <c r="E88" s="156">
        <v>293.88071908985091</v>
      </c>
      <c r="F88" s="79">
        <v>293.88071908985154</v>
      </c>
      <c r="G88" s="158">
        <v>293.88071908985034</v>
      </c>
      <c r="H88" s="153">
        <v>293.88071908985091</v>
      </c>
      <c r="I88" s="156">
        <v>334.32036170263825</v>
      </c>
      <c r="J88" s="163">
        <v>430.47316599076811</v>
      </c>
      <c r="K88" s="79">
        <v>430.47316599076811</v>
      </c>
      <c r="L88" s="158">
        <v>430.47316599076811</v>
      </c>
      <c r="M88" s="153">
        <v>430.47316599076754</v>
      </c>
      <c r="N88" s="156">
        <v>430.47316599076811</v>
      </c>
      <c r="O88" s="163">
        <v>252.48906851381554</v>
      </c>
      <c r="P88" s="79">
        <v>252.48906851381554</v>
      </c>
      <c r="Q88" s="158">
        <v>252.48906851381554</v>
      </c>
      <c r="R88" s="153">
        <v>252.48906851381554</v>
      </c>
      <c r="S88" s="330">
        <v>277.87961759346888</v>
      </c>
      <c r="T88" s="163">
        <v>223.51491311059127</v>
      </c>
      <c r="U88" s="79">
        <v>223.51491311059127</v>
      </c>
      <c r="V88" s="158">
        <v>223.51491311059127</v>
      </c>
      <c r="W88" s="153">
        <v>223.51491311059127</v>
      </c>
      <c r="X88" s="156">
        <v>223.51491311059007</v>
      </c>
      <c r="Y88" s="163">
        <v>186.26242759215918</v>
      </c>
      <c r="Z88" s="79">
        <v>186.26242759215918</v>
      </c>
      <c r="AA88" s="158">
        <v>186.26242759215918</v>
      </c>
      <c r="AB88" s="153">
        <v>186.26242759215918</v>
      </c>
      <c r="AC88" s="156">
        <v>186.26242759215918</v>
      </c>
      <c r="AD88" s="163">
        <v>45.530815633638674</v>
      </c>
      <c r="AE88" s="79">
        <v>45.530815633638674</v>
      </c>
      <c r="AF88" s="158">
        <v>45.530815633638674</v>
      </c>
      <c r="AG88" s="153">
        <v>45.530815633638674</v>
      </c>
      <c r="AH88" s="156">
        <v>53.809145748847634</v>
      </c>
      <c r="AM88" s="2"/>
      <c r="AN88" s="2"/>
      <c r="AO88" s="131"/>
      <c r="AP88" s="2"/>
      <c r="AQ88" s="2"/>
      <c r="AR88" s="2"/>
      <c r="AS88" s="131"/>
      <c r="AT88" s="2"/>
      <c r="AU88" s="2"/>
      <c r="AV88" s="2"/>
      <c r="AW88" s="131"/>
      <c r="AX88" s="2"/>
      <c r="AY88" s="2"/>
      <c r="AZ88" s="2"/>
      <c r="BA88" s="131"/>
      <c r="BB88" s="2"/>
      <c r="BC88" s="2"/>
      <c r="BD88" s="2"/>
      <c r="BE88" s="131"/>
      <c r="BF88" s="2"/>
      <c r="BG88" s="2"/>
      <c r="BH88" s="2"/>
      <c r="BI88" s="131"/>
      <c r="BJ88" s="2"/>
      <c r="BK88" s="2"/>
      <c r="BL88" s="2"/>
      <c r="BM88" s="131"/>
      <c r="BN88" s="2"/>
      <c r="BO88" s="2"/>
      <c r="BP88" s="2"/>
      <c r="BQ88" s="131"/>
      <c r="BR88" s="2"/>
      <c r="BS88" s="2"/>
      <c r="BT88" s="2"/>
      <c r="BU88" s="131"/>
      <c r="BV88" s="2"/>
      <c r="BW88" s="2"/>
      <c r="BX88" s="2"/>
      <c r="BY88" s="131"/>
      <c r="BZ88" s="2"/>
      <c r="CA88" s="2"/>
      <c r="CB88" s="2"/>
      <c r="CC88" s="131"/>
      <c r="CD88" s="2"/>
      <c r="CE88" s="2"/>
      <c r="CF88" s="2"/>
      <c r="CG88" s="131"/>
      <c r="CH88" s="2"/>
      <c r="CI88" s="2"/>
      <c r="CJ88" s="2"/>
      <c r="CK88" s="131"/>
      <c r="CL88" s="2"/>
      <c r="CM88" s="2"/>
      <c r="CN88" s="2"/>
      <c r="CO88" s="131"/>
      <c r="CP88" s="2"/>
      <c r="CQ88" s="2"/>
      <c r="CR88" s="2"/>
      <c r="CS88" s="131"/>
      <c r="CT88" s="2"/>
      <c r="CU88" s="2"/>
      <c r="CV88" s="2"/>
      <c r="CW88" s="131"/>
      <c r="CX88" s="2"/>
      <c r="CY88" s="2"/>
      <c r="CZ88" s="2"/>
      <c r="DA88" s="131"/>
      <c r="DB88" s="2"/>
      <c r="DC88" s="2"/>
      <c r="DD88" s="2"/>
      <c r="DE88" s="131"/>
      <c r="DF88" s="2"/>
      <c r="DG88" s="2"/>
      <c r="DH88" s="2"/>
      <c r="DI88" s="131"/>
      <c r="DJ88" s="2"/>
      <c r="DK88" s="2"/>
      <c r="DL88" s="2"/>
      <c r="DM88" s="131"/>
      <c r="DN88" s="2"/>
      <c r="DO88" s="2"/>
      <c r="DP88" s="2"/>
      <c r="DQ88" s="131"/>
      <c r="DR88" s="2"/>
      <c r="DS88" s="2"/>
      <c r="DT88" s="2"/>
      <c r="DU88" s="131"/>
      <c r="DV88" s="2"/>
    </row>
    <row r="89" spans="1:126" x14ac:dyDescent="0.35">
      <c r="A89" s="215"/>
      <c r="B89" s="151" t="s">
        <v>293</v>
      </c>
      <c r="C89" s="14" t="s">
        <v>21</v>
      </c>
      <c r="D89" s="153">
        <v>469</v>
      </c>
      <c r="E89" s="156">
        <v>601</v>
      </c>
      <c r="F89" s="79">
        <v>325</v>
      </c>
      <c r="G89" s="158">
        <v>325</v>
      </c>
      <c r="H89" s="153">
        <v>325</v>
      </c>
      <c r="I89" s="156">
        <v>325</v>
      </c>
      <c r="J89" s="163">
        <v>325</v>
      </c>
      <c r="K89" s="79">
        <v>325</v>
      </c>
      <c r="L89" s="158">
        <v>325</v>
      </c>
      <c r="M89" s="153">
        <v>325</v>
      </c>
      <c r="N89" s="156">
        <v>325</v>
      </c>
      <c r="O89" s="163">
        <v>325</v>
      </c>
      <c r="P89" s="79">
        <v>325</v>
      </c>
      <c r="Q89" s="158">
        <v>325</v>
      </c>
      <c r="R89" s="153">
        <v>325</v>
      </c>
      <c r="S89" s="330">
        <v>325</v>
      </c>
      <c r="T89" s="163">
        <v>325</v>
      </c>
      <c r="U89" s="79">
        <v>325</v>
      </c>
      <c r="V89" s="158">
        <v>325</v>
      </c>
      <c r="W89" s="153">
        <v>325</v>
      </c>
      <c r="X89" s="156">
        <v>325</v>
      </c>
      <c r="Y89" s="163">
        <v>325</v>
      </c>
      <c r="Z89" s="79">
        <v>325</v>
      </c>
      <c r="AA89" s="158">
        <v>325</v>
      </c>
      <c r="AB89" s="153">
        <v>325</v>
      </c>
      <c r="AC89" s="156">
        <v>325</v>
      </c>
      <c r="AD89" s="163">
        <v>325</v>
      </c>
      <c r="AE89" s="79">
        <v>325</v>
      </c>
      <c r="AF89" s="158">
        <v>325</v>
      </c>
      <c r="AG89" s="153">
        <v>325</v>
      </c>
      <c r="AH89" s="156">
        <v>325</v>
      </c>
      <c r="AM89" s="2"/>
      <c r="AN89" s="2"/>
      <c r="AO89" s="131"/>
      <c r="AP89" s="2"/>
      <c r="AQ89" s="2"/>
      <c r="AR89" s="2"/>
      <c r="AS89" s="131"/>
      <c r="AT89" s="2"/>
      <c r="AU89" s="2"/>
      <c r="AV89" s="2"/>
      <c r="AW89" s="131"/>
      <c r="AX89" s="2"/>
      <c r="AY89" s="2"/>
      <c r="AZ89" s="2"/>
      <c r="BA89" s="131"/>
      <c r="BB89" s="2"/>
      <c r="BC89" s="2"/>
      <c r="BD89" s="2"/>
      <c r="BE89" s="131"/>
      <c r="BF89" s="2"/>
      <c r="BG89" s="2"/>
      <c r="BH89" s="2"/>
      <c r="BI89" s="131"/>
      <c r="BJ89" s="2"/>
      <c r="BK89" s="2"/>
      <c r="BL89" s="2"/>
      <c r="BM89" s="131"/>
      <c r="BN89" s="2"/>
      <c r="BO89" s="2"/>
      <c r="BP89" s="2"/>
      <c r="BQ89" s="131"/>
      <c r="BR89" s="2"/>
      <c r="BS89" s="2"/>
      <c r="BT89" s="2"/>
      <c r="BU89" s="131"/>
      <c r="BV89" s="2"/>
      <c r="BW89" s="2"/>
      <c r="BX89" s="2"/>
      <c r="BY89" s="131"/>
      <c r="BZ89" s="2"/>
      <c r="CA89" s="2"/>
      <c r="CB89" s="2"/>
      <c r="CC89" s="131"/>
      <c r="CD89" s="2"/>
      <c r="CE89" s="2"/>
      <c r="CF89" s="2"/>
      <c r="CG89" s="131"/>
      <c r="CH89" s="2"/>
      <c r="CI89" s="2"/>
      <c r="CJ89" s="2"/>
      <c r="CK89" s="131"/>
      <c r="CL89" s="2"/>
      <c r="CM89" s="2"/>
      <c r="CN89" s="2"/>
      <c r="CO89" s="131"/>
      <c r="CP89" s="2"/>
      <c r="CQ89" s="2"/>
      <c r="CR89" s="2"/>
      <c r="CS89" s="131"/>
      <c r="CT89" s="2"/>
      <c r="CU89" s="2"/>
      <c r="CV89" s="2"/>
      <c r="CW89" s="131"/>
      <c r="CX89" s="2"/>
      <c r="CY89" s="2"/>
      <c r="CZ89" s="2"/>
      <c r="DA89" s="131"/>
      <c r="DB89" s="2"/>
      <c r="DC89" s="2"/>
      <c r="DD89" s="2"/>
      <c r="DE89" s="131"/>
      <c r="DF89" s="2"/>
      <c r="DG89" s="2"/>
      <c r="DH89" s="2"/>
      <c r="DI89" s="131"/>
      <c r="DJ89" s="2"/>
      <c r="DK89" s="2"/>
      <c r="DL89" s="2"/>
      <c r="DM89" s="131"/>
      <c r="DN89" s="2"/>
      <c r="DO89" s="2"/>
      <c r="DP89" s="2"/>
      <c r="DQ89" s="131"/>
      <c r="DR89" s="2"/>
      <c r="DS89" s="2"/>
      <c r="DT89" s="2"/>
      <c r="DU89" s="131"/>
      <c r="DV89" s="2"/>
    </row>
    <row r="90" spans="1:126" x14ac:dyDescent="0.35">
      <c r="A90" s="215"/>
      <c r="B90" s="208" t="s">
        <v>294</v>
      </c>
      <c r="C90" s="209" t="s">
        <v>21</v>
      </c>
      <c r="D90" s="210">
        <v>208.226</v>
      </c>
      <c r="E90" s="211">
        <v>206.446</v>
      </c>
      <c r="F90" s="212">
        <v>195</v>
      </c>
      <c r="G90" s="213">
        <v>200</v>
      </c>
      <c r="H90" s="210">
        <v>210</v>
      </c>
      <c r="I90" s="211">
        <v>210</v>
      </c>
      <c r="J90" s="214">
        <v>210</v>
      </c>
      <c r="K90" s="212">
        <v>210</v>
      </c>
      <c r="L90" s="213">
        <v>210</v>
      </c>
      <c r="M90" s="210">
        <v>210</v>
      </c>
      <c r="N90" s="211">
        <v>210</v>
      </c>
      <c r="O90" s="214">
        <v>210</v>
      </c>
      <c r="P90" s="212">
        <v>210</v>
      </c>
      <c r="Q90" s="213">
        <v>210</v>
      </c>
      <c r="R90" s="210">
        <v>210</v>
      </c>
      <c r="S90" s="331">
        <v>210</v>
      </c>
      <c r="T90" s="214">
        <v>210</v>
      </c>
      <c r="U90" s="212">
        <v>210</v>
      </c>
      <c r="V90" s="213">
        <v>210</v>
      </c>
      <c r="W90" s="210">
        <v>210</v>
      </c>
      <c r="X90" s="211">
        <v>210</v>
      </c>
      <c r="Y90" s="214">
        <v>210</v>
      </c>
      <c r="Z90" s="212">
        <v>210</v>
      </c>
      <c r="AA90" s="213">
        <v>210</v>
      </c>
      <c r="AB90" s="210">
        <v>210</v>
      </c>
      <c r="AC90" s="211">
        <v>210</v>
      </c>
      <c r="AD90" s="214">
        <v>210</v>
      </c>
      <c r="AE90" s="212">
        <v>210</v>
      </c>
      <c r="AF90" s="213">
        <v>210</v>
      </c>
      <c r="AG90" s="210">
        <v>210</v>
      </c>
      <c r="AH90" s="211">
        <v>210</v>
      </c>
      <c r="AM90" s="2"/>
      <c r="AN90" s="2"/>
      <c r="AO90" s="131"/>
      <c r="AP90" s="2"/>
      <c r="AQ90" s="2"/>
      <c r="AR90" s="2"/>
      <c r="AS90" s="131"/>
      <c r="AT90" s="2"/>
      <c r="AU90" s="2"/>
      <c r="AV90" s="2"/>
      <c r="AW90" s="131"/>
      <c r="AX90" s="2"/>
      <c r="AY90" s="2"/>
      <c r="AZ90" s="2"/>
      <c r="BA90" s="131"/>
      <c r="BB90" s="2"/>
      <c r="BC90" s="2"/>
      <c r="BD90" s="2"/>
      <c r="BE90" s="131"/>
      <c r="BF90" s="2"/>
      <c r="BG90" s="2"/>
      <c r="BH90" s="2"/>
      <c r="BI90" s="131"/>
      <c r="BJ90" s="2"/>
      <c r="BK90" s="2"/>
      <c r="BL90" s="2"/>
      <c r="BM90" s="131"/>
      <c r="BN90" s="2"/>
      <c r="BO90" s="2"/>
      <c r="BP90" s="2"/>
      <c r="BQ90" s="131"/>
      <c r="BR90" s="2"/>
      <c r="BS90" s="2"/>
      <c r="BT90" s="2"/>
      <c r="BU90" s="131"/>
      <c r="BV90" s="2"/>
      <c r="BW90" s="2"/>
      <c r="BX90" s="2"/>
      <c r="BY90" s="131"/>
      <c r="BZ90" s="2"/>
      <c r="CA90" s="2"/>
      <c r="CB90" s="2"/>
      <c r="CC90" s="131"/>
      <c r="CD90" s="2"/>
      <c r="CE90" s="2"/>
      <c r="CF90" s="2"/>
      <c r="CG90" s="131"/>
      <c r="CH90" s="2"/>
      <c r="CI90" s="2"/>
      <c r="CJ90" s="2"/>
      <c r="CK90" s="131"/>
      <c r="CL90" s="2"/>
      <c r="CM90" s="2"/>
      <c r="CN90" s="2"/>
      <c r="CO90" s="131"/>
      <c r="CP90" s="2"/>
      <c r="CQ90" s="2"/>
      <c r="CR90" s="2"/>
      <c r="CS90" s="131"/>
      <c r="CT90" s="2"/>
      <c r="CU90" s="2"/>
      <c r="CV90" s="2"/>
      <c r="CW90" s="131"/>
      <c r="CX90" s="2"/>
      <c r="CY90" s="2"/>
      <c r="CZ90" s="2"/>
      <c r="DA90" s="131"/>
      <c r="DB90" s="2"/>
      <c r="DC90" s="2"/>
      <c r="DD90" s="2"/>
      <c r="DE90" s="131"/>
      <c r="DF90" s="2"/>
      <c r="DG90" s="2"/>
      <c r="DH90" s="2"/>
      <c r="DI90" s="131"/>
      <c r="DJ90" s="2"/>
      <c r="DK90" s="2"/>
      <c r="DL90" s="2"/>
      <c r="DM90" s="131"/>
      <c r="DN90" s="2"/>
      <c r="DO90" s="2"/>
      <c r="DP90" s="2"/>
      <c r="DQ90" s="131"/>
      <c r="DR90" s="2"/>
      <c r="DS90" s="2"/>
      <c r="DT90" s="2"/>
      <c r="DU90" s="131"/>
      <c r="DV90" s="2"/>
    </row>
    <row r="91" spans="1:126" x14ac:dyDescent="0.35">
      <c r="A91" s="215"/>
      <c r="B91" s="216"/>
      <c r="C91" s="131"/>
      <c r="E91" s="131"/>
      <c r="I91" s="131"/>
      <c r="M91" s="131"/>
      <c r="N91" s="2"/>
      <c r="O91" s="2"/>
      <c r="P91" s="2"/>
      <c r="Q91" s="131"/>
      <c r="R91" s="2"/>
      <c r="S91" s="327"/>
      <c r="T91" s="2"/>
      <c r="U91" s="131"/>
      <c r="V91" s="2"/>
      <c r="W91" s="2"/>
      <c r="X91" s="2"/>
      <c r="Y91" s="131"/>
      <c r="Z91" s="2"/>
      <c r="AA91" s="2"/>
      <c r="AB91" s="2"/>
      <c r="AC91" s="131"/>
      <c r="AD91" s="2"/>
      <c r="AE91" s="2"/>
      <c r="AF91" s="2"/>
      <c r="AG91" s="131"/>
      <c r="AH91" s="2"/>
      <c r="AI91" s="2"/>
      <c r="AJ91" s="2"/>
      <c r="AK91" s="131"/>
      <c r="AL91" s="2"/>
      <c r="AM91" s="2"/>
      <c r="AN91" s="2"/>
      <c r="AO91" s="131"/>
      <c r="AP91" s="2"/>
      <c r="AQ91" s="2"/>
      <c r="AR91" s="2"/>
      <c r="AS91" s="131"/>
      <c r="AT91" s="2"/>
      <c r="AU91" s="2"/>
      <c r="AV91" s="2"/>
      <c r="AW91" s="131"/>
      <c r="AX91" s="2"/>
      <c r="AY91" s="2"/>
      <c r="AZ91" s="2"/>
      <c r="BA91" s="131"/>
      <c r="BB91" s="2"/>
      <c r="BC91" s="2"/>
      <c r="BD91" s="2"/>
      <c r="BE91" s="131"/>
      <c r="BF91" s="2"/>
      <c r="BG91" s="2"/>
      <c r="BH91" s="2"/>
      <c r="BI91" s="131"/>
      <c r="BJ91" s="2"/>
      <c r="BK91" s="2"/>
      <c r="BL91" s="2"/>
      <c r="BM91" s="131"/>
      <c r="BN91" s="2"/>
      <c r="BO91" s="2"/>
      <c r="BP91" s="2"/>
      <c r="BQ91" s="131"/>
      <c r="BR91" s="2"/>
      <c r="BS91" s="2"/>
      <c r="BT91" s="2"/>
      <c r="BU91" s="131"/>
      <c r="BV91" s="2"/>
      <c r="BW91" s="2"/>
      <c r="BX91" s="2"/>
      <c r="BY91" s="131"/>
      <c r="BZ91" s="2"/>
      <c r="CA91" s="2"/>
      <c r="CB91" s="2"/>
      <c r="CC91" s="131"/>
      <c r="CD91" s="2"/>
      <c r="CE91" s="2"/>
      <c r="CF91" s="2"/>
      <c r="CG91" s="131"/>
      <c r="CH91" s="2"/>
      <c r="CI91" s="2"/>
      <c r="CJ91" s="2"/>
      <c r="CK91" s="131"/>
      <c r="CL91" s="2"/>
      <c r="CM91" s="2"/>
      <c r="CN91" s="2"/>
      <c r="CO91" s="131"/>
      <c r="CP91" s="2"/>
      <c r="CQ91" s="2"/>
      <c r="CR91" s="2"/>
      <c r="CS91" s="131"/>
      <c r="CT91" s="2"/>
      <c r="CU91" s="2"/>
      <c r="CV91" s="2"/>
      <c r="CW91" s="131"/>
      <c r="CX91" s="2"/>
      <c r="CY91" s="2"/>
      <c r="CZ91" s="2"/>
      <c r="DA91" s="131"/>
      <c r="DB91" s="2"/>
      <c r="DC91" s="2"/>
      <c r="DD91" s="2"/>
      <c r="DE91" s="131"/>
      <c r="DF91" s="2"/>
      <c r="DG91" s="2"/>
      <c r="DH91" s="2"/>
      <c r="DI91" s="131"/>
      <c r="DJ91" s="2"/>
      <c r="DK91" s="2"/>
      <c r="DL91" s="2"/>
      <c r="DM91" s="131"/>
      <c r="DN91" s="2"/>
      <c r="DO91" s="2"/>
      <c r="DP91" s="2"/>
      <c r="DQ91" s="131"/>
      <c r="DR91" s="2"/>
      <c r="DS91" s="2"/>
      <c r="DT91" s="2"/>
      <c r="DU91" s="131"/>
      <c r="DV91" s="2"/>
    </row>
    <row r="93" spans="1:126" x14ac:dyDescent="0.35">
      <c r="A93"/>
      <c r="B93" s="180" t="s">
        <v>298</v>
      </c>
      <c r="C93" s="181">
        <v>0.03</v>
      </c>
      <c r="D93" s="182"/>
    </row>
    <row r="94" spans="1:126" x14ac:dyDescent="0.35">
      <c r="A94"/>
      <c r="B94" s="185" t="s">
        <v>300</v>
      </c>
      <c r="C94" s="187">
        <v>143217.66748181431</v>
      </c>
      <c r="D94" s="186" t="s">
        <v>21</v>
      </c>
    </row>
    <row r="95" spans="1:126" x14ac:dyDescent="0.35">
      <c r="A95"/>
      <c r="B95" s="183" t="s">
        <v>299</v>
      </c>
      <c r="C95" s="188">
        <v>79199.392831493227</v>
      </c>
      <c r="D95" s="184" t="s">
        <v>21</v>
      </c>
      <c r="G95" s="2" t="s">
        <v>313</v>
      </c>
      <c r="H95" s="168">
        <v>0.01</v>
      </c>
    </row>
    <row r="96" spans="1:126" x14ac:dyDescent="0.35">
      <c r="A96"/>
      <c r="B96" s="60"/>
      <c r="C96" s="168"/>
      <c r="D96" s="2">
        <v>0</v>
      </c>
      <c r="E96" s="2">
        <v>1</v>
      </c>
      <c r="F96" s="2">
        <v>2</v>
      </c>
      <c r="G96" s="2">
        <v>3</v>
      </c>
      <c r="H96" s="2">
        <v>4</v>
      </c>
      <c r="I96" s="2">
        <v>5</v>
      </c>
      <c r="J96" s="2">
        <v>6</v>
      </c>
      <c r="K96" s="2">
        <v>7</v>
      </c>
      <c r="L96" s="2">
        <v>8</v>
      </c>
      <c r="M96" s="2">
        <v>9</v>
      </c>
      <c r="N96" s="2">
        <v>10</v>
      </c>
      <c r="O96" s="2">
        <v>11</v>
      </c>
      <c r="P96" s="2">
        <v>12</v>
      </c>
      <c r="Q96" s="2">
        <v>13</v>
      </c>
      <c r="R96" s="2">
        <v>14</v>
      </c>
      <c r="S96" s="2">
        <v>15</v>
      </c>
      <c r="T96" s="2">
        <v>16</v>
      </c>
      <c r="U96" s="2">
        <v>17</v>
      </c>
      <c r="V96" s="2">
        <v>18</v>
      </c>
      <c r="W96" s="2">
        <v>19</v>
      </c>
      <c r="X96" s="2">
        <v>20</v>
      </c>
      <c r="Y96" s="2">
        <v>21</v>
      </c>
      <c r="Z96" s="2">
        <v>22</v>
      </c>
      <c r="AA96" s="2">
        <v>23</v>
      </c>
      <c r="AB96" s="2">
        <v>24</v>
      </c>
      <c r="AC96" s="2">
        <v>25</v>
      </c>
      <c r="AD96" s="2">
        <v>26</v>
      </c>
      <c r="AE96" s="2">
        <v>27</v>
      </c>
      <c r="AF96" s="2">
        <v>28</v>
      </c>
      <c r="AG96" s="2">
        <v>29</v>
      </c>
      <c r="AH96" s="2">
        <v>30</v>
      </c>
    </row>
    <row r="97" spans="1:34" x14ac:dyDescent="0.35">
      <c r="A97"/>
      <c r="B97" s="147" t="s">
        <v>285</v>
      </c>
      <c r="C97" s="161" t="s">
        <v>286</v>
      </c>
      <c r="D97" s="148">
        <v>2022</v>
      </c>
      <c r="E97" s="160">
        <v>2023</v>
      </c>
      <c r="F97" s="160">
        <v>2024</v>
      </c>
      <c r="G97" s="161">
        <v>2025</v>
      </c>
      <c r="H97" s="161">
        <v>2026</v>
      </c>
      <c r="I97" s="148">
        <v>2027</v>
      </c>
      <c r="J97" s="160">
        <v>2028</v>
      </c>
      <c r="K97" s="160">
        <v>2029</v>
      </c>
      <c r="L97" s="161">
        <v>2030</v>
      </c>
      <c r="M97" s="161">
        <v>2031</v>
      </c>
      <c r="N97" s="148">
        <v>2032</v>
      </c>
      <c r="O97" s="160">
        <v>2033</v>
      </c>
      <c r="P97" s="160">
        <v>2034</v>
      </c>
      <c r="Q97" s="161">
        <v>2035</v>
      </c>
      <c r="R97" s="161">
        <v>2036</v>
      </c>
      <c r="S97" s="148">
        <v>2037</v>
      </c>
      <c r="T97" s="160">
        <v>2038</v>
      </c>
      <c r="U97" s="160">
        <v>2039</v>
      </c>
      <c r="V97" s="161">
        <v>2040</v>
      </c>
      <c r="W97" s="161">
        <v>2041</v>
      </c>
      <c r="X97" s="148">
        <v>2042</v>
      </c>
      <c r="Y97" s="160">
        <v>2043</v>
      </c>
      <c r="Z97" s="160">
        <v>2044</v>
      </c>
      <c r="AA97" s="161">
        <v>2045</v>
      </c>
      <c r="AB97" s="161">
        <v>2046</v>
      </c>
      <c r="AC97" s="148">
        <v>2047</v>
      </c>
      <c r="AD97" s="160">
        <v>2048</v>
      </c>
      <c r="AE97" s="160">
        <v>2049</v>
      </c>
      <c r="AF97" s="161">
        <v>2050</v>
      </c>
      <c r="AG97" s="161">
        <v>2051</v>
      </c>
      <c r="AH97" s="148">
        <v>2052</v>
      </c>
    </row>
    <row r="98" spans="1:34" x14ac:dyDescent="0.35">
      <c r="A98"/>
      <c r="B98" s="149" t="s">
        <v>282</v>
      </c>
      <c r="C98" s="150" t="s">
        <v>284</v>
      </c>
      <c r="D98" s="152">
        <v>11428.728876619676</v>
      </c>
      <c r="E98" s="154">
        <v>11582.429700573863</v>
      </c>
      <c r="F98" s="155">
        <v>9481.8632071205466</v>
      </c>
      <c r="G98" s="157">
        <v>9608.427357184677</v>
      </c>
      <c r="H98" s="152">
        <v>9640.54704686078</v>
      </c>
      <c r="I98" s="154">
        <v>9673.7782406993247</v>
      </c>
      <c r="J98" s="162">
        <v>9724.4412871112145</v>
      </c>
      <c r="K98" s="155">
        <v>9582.6629579171313</v>
      </c>
      <c r="L98" s="157">
        <v>9499.2788370674225</v>
      </c>
      <c r="M98" s="152">
        <v>9413.0362602932873</v>
      </c>
      <c r="N98" s="154">
        <v>9639.0204383580294</v>
      </c>
      <c r="O98" s="162">
        <v>9700.0290991284637</v>
      </c>
      <c r="P98" s="155">
        <v>9761.0882064810176</v>
      </c>
      <c r="Q98" s="157">
        <v>9822.2302651576247</v>
      </c>
      <c r="R98" s="152">
        <v>9883.4474346612151</v>
      </c>
      <c r="S98" s="329">
        <v>9942.3472322783618</v>
      </c>
      <c r="T98" s="162">
        <v>10004.160181391635</v>
      </c>
      <c r="U98" s="155">
        <v>10065.811426030747</v>
      </c>
      <c r="V98" s="157">
        <v>10127.30187339839</v>
      </c>
      <c r="W98" s="152">
        <v>10188.674027103929</v>
      </c>
      <c r="X98" s="154">
        <v>10277.485985498368</v>
      </c>
      <c r="Y98" s="162">
        <v>10341.500970108073</v>
      </c>
      <c r="Z98" s="155">
        <v>10405.526116865925</v>
      </c>
      <c r="AA98" s="157">
        <v>10469.570054204758</v>
      </c>
      <c r="AB98" s="152">
        <v>10533.547114572222</v>
      </c>
      <c r="AC98" s="154">
        <v>10596.309656524996</v>
      </c>
      <c r="AD98" s="162">
        <v>10681.807202979502</v>
      </c>
      <c r="AE98" s="155">
        <v>10767.775147379361</v>
      </c>
      <c r="AF98" s="157">
        <v>10854.239200908685</v>
      </c>
      <c r="AG98" s="152">
        <v>10942.251878294568</v>
      </c>
      <c r="AH98" s="154">
        <v>11030.223988714117</v>
      </c>
    </row>
    <row r="99" spans="1:34" x14ac:dyDescent="0.35">
      <c r="B99" s="151" t="s">
        <v>283</v>
      </c>
      <c r="C99" s="14" t="s">
        <v>284</v>
      </c>
      <c r="D99" s="153">
        <v>12498.771493465283</v>
      </c>
      <c r="E99" s="156">
        <v>14330.405016856432</v>
      </c>
      <c r="F99" s="79">
        <v>14541.330278467418</v>
      </c>
      <c r="G99" s="158">
        <v>14756.313373510842</v>
      </c>
      <c r="H99" s="153">
        <v>14880.099626214382</v>
      </c>
      <c r="I99" s="156">
        <v>15177.488758908396</v>
      </c>
      <c r="J99" s="163">
        <v>15320.778827196194</v>
      </c>
      <c r="K99" s="79">
        <v>15541.0742791508</v>
      </c>
      <c r="L99" s="158">
        <v>15432.340256916366</v>
      </c>
      <c r="M99" s="153">
        <v>15319.522410250174</v>
      </c>
      <c r="N99" s="156">
        <v>16107.381367535079</v>
      </c>
      <c r="O99" s="163">
        <v>16294.07255874504</v>
      </c>
      <c r="P99" s="79">
        <v>16482.569333834381</v>
      </c>
      <c r="Q99" s="158">
        <v>16672.940688257033</v>
      </c>
      <c r="R99" s="153">
        <v>16865.200988809367</v>
      </c>
      <c r="S99" s="330">
        <v>17063.176837331906</v>
      </c>
      <c r="T99" s="163">
        <v>17204.636417848305</v>
      </c>
      <c r="U99" s="79">
        <v>17346.63343852976</v>
      </c>
      <c r="V99" s="158">
        <v>17489.178792153631</v>
      </c>
      <c r="W99" s="153">
        <v>17632.340122247864</v>
      </c>
      <c r="X99" s="156">
        <v>17861.629483201767</v>
      </c>
      <c r="Y99" s="163">
        <v>18012.884494116191</v>
      </c>
      <c r="Z99" s="79">
        <v>18165.013766070784</v>
      </c>
      <c r="AA99" s="158">
        <v>18318.040021278008</v>
      </c>
      <c r="AB99" s="153">
        <v>18471.85765710401</v>
      </c>
      <c r="AC99" s="156">
        <v>18626.497911870465</v>
      </c>
      <c r="AD99" s="163">
        <v>18792.861686035751</v>
      </c>
      <c r="AE99" s="79">
        <v>18960.411175154917</v>
      </c>
      <c r="AF99" s="158">
        <v>19129.187413018775</v>
      </c>
      <c r="AG99" s="153">
        <v>19300.630396876146</v>
      </c>
      <c r="AH99" s="156">
        <v>19474.764931060934</v>
      </c>
    </row>
    <row r="100" spans="1:34" x14ac:dyDescent="0.35">
      <c r="A100"/>
      <c r="B100" s="151" t="s">
        <v>287</v>
      </c>
      <c r="C100" s="14" t="s">
        <v>21</v>
      </c>
      <c r="D100" s="153">
        <v>207.38633000000002</v>
      </c>
      <c r="E100" s="153">
        <v>63.6</v>
      </c>
      <c r="F100" s="153">
        <v>64</v>
      </c>
      <c r="G100" s="153">
        <v>1882</v>
      </c>
      <c r="H100" s="153">
        <v>1122</v>
      </c>
      <c r="I100" s="153">
        <v>984</v>
      </c>
      <c r="J100" s="153">
        <v>1147</v>
      </c>
      <c r="K100" s="153">
        <v>3</v>
      </c>
      <c r="L100" s="153">
        <v>3</v>
      </c>
      <c r="M100" s="153">
        <v>3</v>
      </c>
      <c r="N100" s="153">
        <v>23</v>
      </c>
      <c r="O100" s="153">
        <v>3</v>
      </c>
      <c r="P100" s="153">
        <v>13</v>
      </c>
      <c r="Q100" s="153">
        <v>3</v>
      </c>
      <c r="R100" s="153">
        <v>3</v>
      </c>
      <c r="S100" s="153">
        <v>23</v>
      </c>
      <c r="T100" s="153">
        <v>3</v>
      </c>
      <c r="U100" s="153">
        <v>13</v>
      </c>
      <c r="V100" s="153">
        <v>3</v>
      </c>
      <c r="W100" s="153">
        <v>3</v>
      </c>
      <c r="X100" s="153">
        <v>23</v>
      </c>
      <c r="Y100" s="153">
        <v>3</v>
      </c>
      <c r="Z100" s="153">
        <v>13</v>
      </c>
      <c r="AA100" s="153">
        <v>3</v>
      </c>
      <c r="AB100" s="153">
        <v>3</v>
      </c>
      <c r="AC100" s="153">
        <v>23</v>
      </c>
      <c r="AD100" s="153">
        <v>3</v>
      </c>
      <c r="AE100" s="153">
        <v>13</v>
      </c>
      <c r="AF100" s="153">
        <v>3</v>
      </c>
      <c r="AG100" s="153">
        <v>3</v>
      </c>
      <c r="AH100" s="153">
        <v>23</v>
      </c>
    </row>
    <row r="101" spans="1:34" x14ac:dyDescent="0.35">
      <c r="A101"/>
      <c r="B101" s="151" t="s">
        <v>288</v>
      </c>
      <c r="C101" s="14" t="s">
        <v>21</v>
      </c>
      <c r="D101" s="153">
        <v>114.2512</v>
      </c>
      <c r="E101" s="153">
        <v>0</v>
      </c>
      <c r="F101" s="153">
        <v>0</v>
      </c>
      <c r="G101" s="153">
        <v>0</v>
      </c>
      <c r="H101" s="153">
        <v>0</v>
      </c>
      <c r="I101" s="153">
        <v>0</v>
      </c>
      <c r="J101" s="153">
        <v>106.15201506010001</v>
      </c>
      <c r="K101" s="153">
        <v>10.721353521070098</v>
      </c>
      <c r="L101" s="153">
        <v>10.828567056280802</v>
      </c>
      <c r="M101" s="153">
        <v>10.936852726843611</v>
      </c>
      <c r="N101" s="153">
        <v>11.046221254112048</v>
      </c>
      <c r="O101" s="153">
        <v>11.156683466653165</v>
      </c>
      <c r="P101" s="153">
        <v>11.268250301319698</v>
      </c>
      <c r="Q101" s="153">
        <v>11.380932804332895</v>
      </c>
      <c r="R101" s="153">
        <v>11.494742132376226</v>
      </c>
      <c r="S101" s="153">
        <v>11.609689553699985</v>
      </c>
      <c r="T101" s="153">
        <v>11.725786449236988</v>
      </c>
      <c r="U101" s="153">
        <v>11.843044313729358</v>
      </c>
      <c r="V101" s="153">
        <v>11.961474756866652</v>
      </c>
      <c r="W101" s="153">
        <v>193.29743207096504</v>
      </c>
      <c r="X101" s="153">
        <v>12.201900399479671</v>
      </c>
      <c r="Y101" s="153">
        <v>12.323919403474466</v>
      </c>
      <c r="Z101" s="153">
        <v>12.447158597509214</v>
      </c>
      <c r="AA101" s="153">
        <v>12.571630183484304</v>
      </c>
      <c r="AB101" s="153">
        <v>12.69734648531915</v>
      </c>
      <c r="AC101" s="153">
        <v>12.824319950172342</v>
      </c>
      <c r="AD101" s="153">
        <v>12.952563149674067</v>
      </c>
      <c r="AE101" s="153">
        <v>13.082088781170802</v>
      </c>
      <c r="AF101" s="153">
        <v>13.212909668982512</v>
      </c>
      <c r="AG101" s="153">
        <v>13.345038765672337</v>
      </c>
      <c r="AH101" s="153">
        <v>13.478489153329063</v>
      </c>
    </row>
    <row r="102" spans="1:34" x14ac:dyDescent="0.35">
      <c r="A102"/>
      <c r="B102" s="151" t="s">
        <v>289</v>
      </c>
      <c r="C102" s="14" t="s">
        <v>21</v>
      </c>
      <c r="D102" s="153">
        <v>249.92449999999999</v>
      </c>
      <c r="E102" s="153">
        <v>644.38</v>
      </c>
      <c r="F102" s="153">
        <v>1561.7731000000001</v>
      </c>
      <c r="G102" s="153">
        <v>5.1515049999999993</v>
      </c>
      <c r="H102" s="153">
        <v>5.2030200500000001</v>
      </c>
      <c r="I102" s="153">
        <v>5.2550502505000001</v>
      </c>
      <c r="J102" s="153">
        <v>5.3076007530050004</v>
      </c>
      <c r="K102" s="153">
        <v>5.3606767605350489</v>
      </c>
      <c r="L102" s="153">
        <v>10.828567056280802</v>
      </c>
      <c r="M102" s="153">
        <v>10.936852726843611</v>
      </c>
      <c r="N102" s="153">
        <v>11.046221254112048</v>
      </c>
      <c r="O102" s="153">
        <v>11.156683466653165</v>
      </c>
      <c r="P102" s="153">
        <v>11.268250301319698</v>
      </c>
      <c r="Q102" s="153">
        <v>11.380932804332895</v>
      </c>
      <c r="R102" s="153">
        <v>11.494742132376226</v>
      </c>
      <c r="S102" s="153">
        <v>11.609689553699985</v>
      </c>
      <c r="T102" s="153">
        <v>11.725786449236988</v>
      </c>
      <c r="U102" s="153">
        <v>11.843044313729358</v>
      </c>
      <c r="V102" s="153">
        <v>11.961474756866652</v>
      </c>
      <c r="W102" s="153">
        <v>12.081089504435315</v>
      </c>
      <c r="X102" s="153">
        <v>12.201900399479671</v>
      </c>
      <c r="Y102" s="153">
        <v>12.323919403474466</v>
      </c>
      <c r="Z102" s="153">
        <v>1275.8337562446943</v>
      </c>
      <c r="AA102" s="153">
        <v>12.571630183484304</v>
      </c>
      <c r="AB102" s="153">
        <v>19.046019727978724</v>
      </c>
      <c r="AC102" s="153">
        <v>19.236479925258514</v>
      </c>
      <c r="AD102" s="153">
        <v>19.428844724511098</v>
      </c>
      <c r="AE102" s="153">
        <v>19.623133171756201</v>
      </c>
      <c r="AF102" s="153">
        <v>19.819364503473768</v>
      </c>
      <c r="AG102" s="153">
        <v>20.017558148508506</v>
      </c>
      <c r="AH102" s="153">
        <v>20.217733729993594</v>
      </c>
    </row>
    <row r="103" spans="1:34" x14ac:dyDescent="0.35">
      <c r="A103"/>
      <c r="B103" s="151" t="s">
        <v>290</v>
      </c>
      <c r="C103" s="14" t="s">
        <v>21</v>
      </c>
      <c r="D103" s="153">
        <v>10.201000000000001</v>
      </c>
      <c r="E103" s="153">
        <v>0</v>
      </c>
      <c r="F103" s="153">
        <v>0</v>
      </c>
      <c r="G103" s="153">
        <v>72.121069999999989</v>
      </c>
      <c r="H103" s="153">
        <v>83.248320800000002</v>
      </c>
      <c r="I103" s="153">
        <v>0</v>
      </c>
      <c r="J103" s="153">
        <v>0</v>
      </c>
      <c r="K103" s="153">
        <v>0</v>
      </c>
      <c r="L103" s="153">
        <v>0</v>
      </c>
      <c r="M103" s="153">
        <v>0</v>
      </c>
      <c r="N103" s="153">
        <v>0</v>
      </c>
      <c r="O103" s="153">
        <v>0</v>
      </c>
      <c r="P103" s="153">
        <v>0</v>
      </c>
      <c r="Q103" s="153">
        <v>0</v>
      </c>
      <c r="R103" s="153">
        <v>103.45267919138603</v>
      </c>
      <c r="S103" s="153">
        <v>0</v>
      </c>
      <c r="T103" s="153">
        <v>0</v>
      </c>
      <c r="U103" s="153">
        <v>0</v>
      </c>
      <c r="V103" s="153">
        <v>0</v>
      </c>
      <c r="W103" s="153">
        <v>0</v>
      </c>
      <c r="X103" s="153">
        <v>0</v>
      </c>
      <c r="Y103" s="153">
        <v>0</v>
      </c>
      <c r="Z103" s="153">
        <v>0</v>
      </c>
      <c r="AA103" s="153">
        <v>0</v>
      </c>
      <c r="AB103" s="153">
        <v>0</v>
      </c>
      <c r="AC103" s="153">
        <v>0</v>
      </c>
      <c r="AD103" s="153">
        <v>0</v>
      </c>
      <c r="AE103" s="153">
        <v>0</v>
      </c>
      <c r="AF103" s="153">
        <v>0</v>
      </c>
      <c r="AG103" s="153">
        <v>0</v>
      </c>
      <c r="AH103" s="153">
        <v>0</v>
      </c>
    </row>
    <row r="104" spans="1:34" x14ac:dyDescent="0.35">
      <c r="A104"/>
      <c r="B104" s="151" t="s">
        <v>291</v>
      </c>
      <c r="C104" s="14" t="s">
        <v>21</v>
      </c>
      <c r="D104" s="153">
        <v>10.201000000000001</v>
      </c>
      <c r="E104" s="153">
        <v>0</v>
      </c>
      <c r="F104" s="153">
        <v>0</v>
      </c>
      <c r="G104" s="153">
        <v>0</v>
      </c>
      <c r="H104" s="153">
        <v>0</v>
      </c>
      <c r="I104" s="153">
        <v>0</v>
      </c>
      <c r="J104" s="153">
        <v>0</v>
      </c>
      <c r="K104" s="153">
        <v>0</v>
      </c>
      <c r="L104" s="153">
        <v>0</v>
      </c>
      <c r="M104" s="153">
        <v>0</v>
      </c>
      <c r="N104" s="153">
        <v>0</v>
      </c>
      <c r="O104" s="153">
        <v>0</v>
      </c>
      <c r="P104" s="153">
        <v>0</v>
      </c>
      <c r="Q104" s="153">
        <v>0</v>
      </c>
      <c r="R104" s="153">
        <v>0</v>
      </c>
      <c r="S104" s="153">
        <v>0</v>
      </c>
      <c r="T104" s="153">
        <v>0</v>
      </c>
      <c r="U104" s="153">
        <v>0</v>
      </c>
      <c r="V104" s="153">
        <v>0</v>
      </c>
      <c r="W104" s="153">
        <v>0</v>
      </c>
      <c r="X104" s="153">
        <v>0</v>
      </c>
      <c r="Y104" s="153">
        <v>0</v>
      </c>
      <c r="Z104" s="153">
        <v>0</v>
      </c>
      <c r="AA104" s="153">
        <v>0</v>
      </c>
      <c r="AB104" s="153">
        <v>0</v>
      </c>
      <c r="AC104" s="153">
        <v>0</v>
      </c>
      <c r="AD104" s="153">
        <v>0</v>
      </c>
      <c r="AE104" s="153">
        <v>0</v>
      </c>
      <c r="AF104" s="153">
        <v>0</v>
      </c>
      <c r="AG104" s="153">
        <v>0</v>
      </c>
      <c r="AH104" s="153">
        <v>0</v>
      </c>
    </row>
    <row r="105" spans="1:34" x14ac:dyDescent="0.35">
      <c r="A105"/>
      <c r="B105" s="151" t="s">
        <v>297</v>
      </c>
      <c r="C105" s="14" t="s">
        <v>21</v>
      </c>
      <c r="D105" s="153">
        <v>0</v>
      </c>
      <c r="E105" s="153">
        <v>0</v>
      </c>
      <c r="F105" s="153">
        <v>0</v>
      </c>
      <c r="G105" s="153">
        <v>0</v>
      </c>
      <c r="H105" s="153">
        <v>1837.70668166</v>
      </c>
      <c r="I105" s="153">
        <v>4401.6300898188001</v>
      </c>
      <c r="J105" s="153">
        <v>5101.6658437884071</v>
      </c>
      <c r="K105" s="153">
        <v>3255.002928996882</v>
      </c>
      <c r="L105" s="153">
        <v>0</v>
      </c>
      <c r="M105" s="153">
        <v>0</v>
      </c>
      <c r="N105" s="153">
        <v>0</v>
      </c>
      <c r="O105" s="153">
        <v>0</v>
      </c>
      <c r="P105" s="153">
        <v>0</v>
      </c>
      <c r="Q105" s="153">
        <v>0</v>
      </c>
      <c r="R105" s="153">
        <v>0</v>
      </c>
      <c r="S105" s="153">
        <v>0</v>
      </c>
      <c r="T105" s="153">
        <v>0</v>
      </c>
      <c r="U105" s="153">
        <v>0</v>
      </c>
      <c r="V105" s="153">
        <v>0</v>
      </c>
      <c r="W105" s="153">
        <v>0</v>
      </c>
      <c r="X105" s="153">
        <v>0</v>
      </c>
      <c r="Y105" s="153">
        <v>0</v>
      </c>
      <c r="Z105" s="153">
        <v>0</v>
      </c>
      <c r="AA105" s="153">
        <v>0</v>
      </c>
      <c r="AB105" s="153">
        <v>0</v>
      </c>
      <c r="AC105" s="153">
        <v>0</v>
      </c>
      <c r="AD105" s="153">
        <v>0</v>
      </c>
      <c r="AE105" s="153">
        <v>0</v>
      </c>
      <c r="AF105" s="153">
        <v>0</v>
      </c>
      <c r="AG105" s="153">
        <v>0</v>
      </c>
      <c r="AH105" s="153">
        <v>0</v>
      </c>
    </row>
    <row r="106" spans="1:34" x14ac:dyDescent="0.35">
      <c r="A106"/>
      <c r="B106" s="151" t="s">
        <v>292</v>
      </c>
      <c r="C106" s="14" t="s">
        <v>21</v>
      </c>
      <c r="D106" s="153">
        <v>628.38160000000005</v>
      </c>
      <c r="E106" s="153">
        <v>482.78000000000003</v>
      </c>
      <c r="F106" s="153">
        <v>801.79859999999996</v>
      </c>
      <c r="G106" s="153">
        <v>1175.573441</v>
      </c>
      <c r="H106" s="153">
        <v>812.71173181000006</v>
      </c>
      <c r="I106" s="153">
        <v>364.70048738469995</v>
      </c>
      <c r="J106" s="153">
        <v>75.36793069267101</v>
      </c>
      <c r="K106" s="153">
        <v>76.121609999597695</v>
      </c>
      <c r="L106" s="153">
        <v>108.28567056280802</v>
      </c>
      <c r="M106" s="153">
        <v>109.36852726843611</v>
      </c>
      <c r="N106" s="153">
        <v>110.46221254112048</v>
      </c>
      <c r="O106" s="153">
        <v>111.56683466653166</v>
      </c>
      <c r="P106" s="153">
        <v>112.68250301319698</v>
      </c>
      <c r="Q106" s="153">
        <v>113.80932804332895</v>
      </c>
      <c r="R106" s="153">
        <v>114.94742132376226</v>
      </c>
      <c r="S106" s="153">
        <v>116.09689553699984</v>
      </c>
      <c r="T106" s="153">
        <v>117.25786449236988</v>
      </c>
      <c r="U106" s="153">
        <v>118.43044313729358</v>
      </c>
      <c r="V106" s="153">
        <v>119.61474756866653</v>
      </c>
      <c r="W106" s="153">
        <v>120.81089504435316</v>
      </c>
      <c r="X106" s="153">
        <v>122.01900399479671</v>
      </c>
      <c r="Y106" s="153">
        <v>123.23919403474466</v>
      </c>
      <c r="Z106" s="153">
        <v>124.47158597509214</v>
      </c>
      <c r="AA106" s="153">
        <v>125.71630183484304</v>
      </c>
      <c r="AB106" s="153">
        <v>126.9734648531915</v>
      </c>
      <c r="AC106" s="153">
        <v>128.24319950172344</v>
      </c>
      <c r="AD106" s="153">
        <v>129.52563149674066</v>
      </c>
      <c r="AE106" s="153">
        <v>130.82088781170802</v>
      </c>
      <c r="AF106" s="153">
        <v>132.1290966898251</v>
      </c>
      <c r="AG106" s="153">
        <v>133.45038765672336</v>
      </c>
      <c r="AH106" s="153">
        <v>134.78489153329062</v>
      </c>
    </row>
    <row r="107" spans="1:34" x14ac:dyDescent="0.35">
      <c r="A107"/>
      <c r="B107" s="151" t="s">
        <v>301</v>
      </c>
      <c r="C107" s="14" t="s">
        <v>21</v>
      </c>
      <c r="D107" s="153">
        <v>40.804000000000002</v>
      </c>
      <c r="E107" s="153">
        <v>5.05</v>
      </c>
      <c r="F107" s="153">
        <v>204.02</v>
      </c>
      <c r="G107" s="153">
        <v>5.1515049999999993</v>
      </c>
      <c r="H107" s="153">
        <v>5.2030200500000001</v>
      </c>
      <c r="I107" s="153">
        <v>5.2550502505000001</v>
      </c>
      <c r="J107" s="153">
        <v>323.76364593330504</v>
      </c>
      <c r="K107" s="153">
        <v>5.3606767605350489</v>
      </c>
      <c r="L107" s="153">
        <v>5.4142835281404009</v>
      </c>
      <c r="M107" s="153">
        <v>5.4684263634218055</v>
      </c>
      <c r="N107" s="153">
        <v>5.523110627056024</v>
      </c>
      <c r="O107" s="153">
        <v>5.5783417333265826</v>
      </c>
      <c r="P107" s="153">
        <v>11.268250301319698</v>
      </c>
      <c r="Q107" s="153">
        <v>11.380932804332895</v>
      </c>
      <c r="R107" s="153">
        <v>11.494742132376226</v>
      </c>
      <c r="S107" s="153">
        <v>11.609689553699985</v>
      </c>
      <c r="T107" s="153">
        <v>11.725786449236988</v>
      </c>
      <c r="U107" s="153">
        <v>11.843044313729358</v>
      </c>
      <c r="V107" s="153">
        <v>11.961474756866652</v>
      </c>
      <c r="W107" s="153">
        <v>12.081089504435315</v>
      </c>
      <c r="X107" s="153">
        <v>268.44180878855275</v>
      </c>
      <c r="Y107" s="153">
        <v>12.323919403474466</v>
      </c>
      <c r="Z107" s="153">
        <v>248.94317195018428</v>
      </c>
      <c r="AA107" s="153">
        <v>12.571630183484304</v>
      </c>
      <c r="AB107" s="153">
        <v>12.69734648531915</v>
      </c>
      <c r="AC107" s="153">
        <v>12.824319950172342</v>
      </c>
      <c r="AD107" s="153">
        <v>401.52945763989601</v>
      </c>
      <c r="AE107" s="153">
        <v>13.082088781170802</v>
      </c>
      <c r="AF107" s="153">
        <v>13.212909668982512</v>
      </c>
      <c r="AG107" s="153">
        <v>13.345038765672337</v>
      </c>
      <c r="AH107" s="153">
        <v>13.478489153329063</v>
      </c>
    </row>
    <row r="108" spans="1:34" x14ac:dyDescent="0.35">
      <c r="A108"/>
      <c r="B108" s="151" t="s">
        <v>302</v>
      </c>
      <c r="C108" s="14" t="s">
        <v>21</v>
      </c>
      <c r="D108" s="153">
        <v>20.402000000000001</v>
      </c>
      <c r="E108" s="153">
        <v>71.13430000000001</v>
      </c>
      <c r="F108" s="153">
        <v>59.401341090000003</v>
      </c>
      <c r="G108" s="153">
        <v>135.03141390815998</v>
      </c>
      <c r="H108" s="153">
        <v>62.268349549026595</v>
      </c>
      <c r="I108" s="153">
        <v>63.697515096360597</v>
      </c>
      <c r="J108" s="153">
        <v>49.386418251397075</v>
      </c>
      <c r="K108" s="153">
        <v>15.86598898492327</v>
      </c>
      <c r="L108" s="153">
        <v>16.024648874772506</v>
      </c>
      <c r="M108" s="153">
        <v>16.184895363520234</v>
      </c>
      <c r="N108" s="153">
        <v>16.346744317155437</v>
      </c>
      <c r="O108" s="153">
        <v>16.510211760326985</v>
      </c>
      <c r="P108" s="153">
        <v>16.675313877930257</v>
      </c>
      <c r="Q108" s="153">
        <v>16.84206701670956</v>
      </c>
      <c r="R108" s="153">
        <v>17.010487686876658</v>
      </c>
      <c r="S108" s="153">
        <v>17.180592563745421</v>
      </c>
      <c r="T108" s="153">
        <v>17.352398489382878</v>
      </c>
      <c r="U108" s="153">
        <v>17.525922474276708</v>
      </c>
      <c r="V108" s="153">
        <v>17.701181699019479</v>
      </c>
      <c r="W108" s="153">
        <v>17.878193516009667</v>
      </c>
      <c r="X108" s="153">
        <v>18.056975451169766</v>
      </c>
      <c r="Y108" s="153">
        <v>18.237545205681464</v>
      </c>
      <c r="Z108" s="153">
        <v>18.419920657738281</v>
      </c>
      <c r="AA108" s="153">
        <v>18.60411986431566</v>
      </c>
      <c r="AB108" s="153">
        <v>18.790161062958823</v>
      </c>
      <c r="AC108" s="153">
        <v>18.978062673588411</v>
      </c>
      <c r="AD108" s="153">
        <v>19.167843300324297</v>
      </c>
      <c r="AE108" s="153">
        <v>19.359521733327533</v>
      </c>
      <c r="AF108" s="153">
        <v>19.553116950660808</v>
      </c>
      <c r="AG108" s="153">
        <v>19.748648120167417</v>
      </c>
      <c r="AH108" s="153">
        <v>19.946134601369096</v>
      </c>
    </row>
    <row r="109" spans="1:34" x14ac:dyDescent="0.35">
      <c r="A109"/>
      <c r="B109" s="151" t="s">
        <v>312</v>
      </c>
      <c r="C109" s="14" t="s">
        <v>21</v>
      </c>
      <c r="D109" s="153">
        <v>144.40478981393889</v>
      </c>
      <c r="E109" s="156">
        <v>296.81952628074941</v>
      </c>
      <c r="F109" s="163">
        <v>299.78772154355755</v>
      </c>
      <c r="G109" s="79">
        <v>302.78559875899185</v>
      </c>
      <c r="H109" s="158">
        <v>305.81345474658241</v>
      </c>
      <c r="I109" s="156">
        <v>351.37406010253994</v>
      </c>
      <c r="J109" s="163">
        <v>456.95593999220949</v>
      </c>
      <c r="K109" s="79">
        <v>461.52549939213145</v>
      </c>
      <c r="L109" s="158">
        <v>466.14075438605289</v>
      </c>
      <c r="M109" s="153">
        <v>470.80216192991281</v>
      </c>
      <c r="N109" s="156">
        <v>475.51018354921263</v>
      </c>
      <c r="O109" s="163">
        <v>281.69406161987445</v>
      </c>
      <c r="P109" s="79">
        <v>284.51100223607318</v>
      </c>
      <c r="Q109" s="158">
        <v>287.35611225843394</v>
      </c>
      <c r="R109" s="153">
        <v>290.2296733810183</v>
      </c>
      <c r="S109" s="330">
        <v>322.60960935610422</v>
      </c>
      <c r="T109" s="163">
        <v>262.08881393545539</v>
      </c>
      <c r="U109" s="79">
        <v>264.70970207480997</v>
      </c>
      <c r="V109" s="158">
        <v>267.35679909555807</v>
      </c>
      <c r="W109" s="153">
        <v>270.03036708651359</v>
      </c>
      <c r="X109" s="156">
        <v>272.73067075737725</v>
      </c>
      <c r="Y109" s="163">
        <v>229.54831455412682</v>
      </c>
      <c r="Z109" s="79">
        <v>231.84379769966816</v>
      </c>
      <c r="AA109" s="158">
        <v>234.16223567666481</v>
      </c>
      <c r="AB109" s="153">
        <v>236.5038580334315</v>
      </c>
      <c r="AC109" s="156">
        <v>238.86889661376586</v>
      </c>
      <c r="AD109" s="163">
        <v>58.974076475087216</v>
      </c>
      <c r="AE109" s="79">
        <v>59.563817239838066</v>
      </c>
      <c r="AF109" s="158">
        <v>60.159455412236454</v>
      </c>
      <c r="AG109" s="153">
        <v>60.761049966358819</v>
      </c>
      <c r="AH109" s="156">
        <v>72.526598732574556</v>
      </c>
    </row>
    <row r="110" spans="1:34" x14ac:dyDescent="0.35">
      <c r="B110" s="151" t="s">
        <v>293</v>
      </c>
      <c r="C110" s="14" t="s">
        <v>21</v>
      </c>
      <c r="D110" s="153">
        <v>469</v>
      </c>
      <c r="E110" s="156">
        <v>607.01</v>
      </c>
      <c r="F110" s="163">
        <v>331.53250000000003</v>
      </c>
      <c r="G110" s="79">
        <v>334.84782499999994</v>
      </c>
      <c r="H110" s="158">
        <v>338.19630325000003</v>
      </c>
      <c r="I110" s="156">
        <v>341.57826628249995</v>
      </c>
      <c r="J110" s="163">
        <v>344.99404894532506</v>
      </c>
      <c r="K110" s="79">
        <v>348.44398943477819</v>
      </c>
      <c r="L110" s="158">
        <v>351.92842932912606</v>
      </c>
      <c r="M110" s="153">
        <v>355.44771362241738</v>
      </c>
      <c r="N110" s="156">
        <v>359.00219075864152</v>
      </c>
      <c r="O110" s="163">
        <v>362.59221266622791</v>
      </c>
      <c r="P110" s="79">
        <v>366.21813479289017</v>
      </c>
      <c r="Q110" s="158">
        <v>369.8803161408191</v>
      </c>
      <c r="R110" s="153">
        <v>373.57911930222735</v>
      </c>
      <c r="S110" s="330">
        <v>377.31491049524948</v>
      </c>
      <c r="T110" s="163">
        <v>381.08805960020209</v>
      </c>
      <c r="U110" s="79">
        <v>384.89894019620414</v>
      </c>
      <c r="V110" s="158">
        <v>388.74792959816619</v>
      </c>
      <c r="W110" s="153">
        <v>392.63540889414776</v>
      </c>
      <c r="X110" s="156">
        <v>396.5617629830893</v>
      </c>
      <c r="Y110" s="163">
        <v>400.52738061292013</v>
      </c>
      <c r="Z110" s="79">
        <v>404.53265441904944</v>
      </c>
      <c r="AA110" s="158">
        <v>408.5779809632399</v>
      </c>
      <c r="AB110" s="153">
        <v>412.66376077287237</v>
      </c>
      <c r="AC110" s="156">
        <v>416.79039838060112</v>
      </c>
      <c r="AD110" s="163">
        <v>420.95830236440713</v>
      </c>
      <c r="AE110" s="79">
        <v>425.16788538805105</v>
      </c>
      <c r="AF110" s="158">
        <v>429.4195642419316</v>
      </c>
      <c r="AG110" s="153">
        <v>433.71375988435096</v>
      </c>
      <c r="AH110" s="156">
        <v>438.05089748319455</v>
      </c>
    </row>
    <row r="111" spans="1:34" x14ac:dyDescent="0.35">
      <c r="B111" s="151" t="s">
        <v>294</v>
      </c>
      <c r="C111" s="14" t="s">
        <v>21</v>
      </c>
      <c r="D111" s="153">
        <v>208.226</v>
      </c>
      <c r="E111" s="156">
        <v>208.51045999999999</v>
      </c>
      <c r="F111" s="163">
        <v>198.9195</v>
      </c>
      <c r="G111" s="79">
        <v>206.06019999999998</v>
      </c>
      <c r="H111" s="158">
        <v>218.52684210000001</v>
      </c>
      <c r="I111" s="156">
        <v>220.71211052099997</v>
      </c>
      <c r="J111" s="163">
        <v>222.91923162621003</v>
      </c>
      <c r="K111" s="79">
        <v>225.14842394247208</v>
      </c>
      <c r="L111" s="158">
        <v>227.39990818189685</v>
      </c>
      <c r="M111" s="153">
        <v>229.67390726371582</v>
      </c>
      <c r="N111" s="156">
        <v>231.97064633635298</v>
      </c>
      <c r="O111" s="163">
        <v>234.29035279971649</v>
      </c>
      <c r="P111" s="79">
        <v>236.63325632771364</v>
      </c>
      <c r="Q111" s="158">
        <v>238.99958889099079</v>
      </c>
      <c r="R111" s="153">
        <v>241.38958477990073</v>
      </c>
      <c r="S111" s="330">
        <v>243.80348062769968</v>
      </c>
      <c r="T111" s="163">
        <v>246.24151543397676</v>
      </c>
      <c r="U111" s="79">
        <v>248.70393058831652</v>
      </c>
      <c r="V111" s="158">
        <v>251.1909698941997</v>
      </c>
      <c r="W111" s="153">
        <v>253.70287959314163</v>
      </c>
      <c r="X111" s="156">
        <v>256.23990838907309</v>
      </c>
      <c r="Y111" s="163">
        <v>258.80230747296378</v>
      </c>
      <c r="Z111" s="79">
        <v>261.39033054769351</v>
      </c>
      <c r="AA111" s="158">
        <v>264.00423385317038</v>
      </c>
      <c r="AB111" s="153">
        <v>266.64427619170215</v>
      </c>
      <c r="AC111" s="156">
        <v>269.31071895361919</v>
      </c>
      <c r="AD111" s="163">
        <v>272.00382614315538</v>
      </c>
      <c r="AE111" s="79">
        <v>274.72386440458683</v>
      </c>
      <c r="AF111" s="158">
        <v>277.47110304863276</v>
      </c>
      <c r="AG111" s="153">
        <v>280.2458140791191</v>
      </c>
      <c r="AH111" s="156">
        <v>283.0482722199103</v>
      </c>
    </row>
    <row r="112" spans="1:34" x14ac:dyDescent="0.35">
      <c r="B112" s="164" t="s">
        <v>295</v>
      </c>
      <c r="C112" s="165" t="s">
        <v>21</v>
      </c>
      <c r="D112" s="169">
        <v>-1033.1398029683321</v>
      </c>
      <c r="E112" s="170">
        <v>368.69103000181985</v>
      </c>
      <c r="F112" s="171">
        <v>1538.2343087133131</v>
      </c>
      <c r="G112" s="172">
        <v>1029.1634576590136</v>
      </c>
      <c r="H112" s="169">
        <v>448.67485533799237</v>
      </c>
      <c r="I112" s="170">
        <v>-1234.4921114978297</v>
      </c>
      <c r="J112" s="173">
        <v>-2237.1751349576502</v>
      </c>
      <c r="K112" s="171">
        <v>1551.8601734407432</v>
      </c>
      <c r="L112" s="172">
        <v>4733.2105908735857</v>
      </c>
      <c r="M112" s="169">
        <v>4694.6668126917766</v>
      </c>
      <c r="N112" s="170">
        <v>5224.4533985392864</v>
      </c>
      <c r="O112" s="173">
        <v>5556.4980774372652</v>
      </c>
      <c r="P112" s="171">
        <v>5657.9561662016013</v>
      </c>
      <c r="Q112" s="172">
        <v>5786.6802123361285</v>
      </c>
      <c r="R112" s="169">
        <v>5803.6603620858541</v>
      </c>
      <c r="S112" s="170">
        <v>5985.9950478126439</v>
      </c>
      <c r="T112" s="173">
        <v>6138.2702251575729</v>
      </c>
      <c r="U112" s="171">
        <v>6198.0239410869235</v>
      </c>
      <c r="V112" s="172">
        <v>6278.3808666290297</v>
      </c>
      <c r="W112" s="169">
        <v>6168.148739929934</v>
      </c>
      <c r="X112" s="170">
        <v>6202.6895665403799</v>
      </c>
      <c r="Y112" s="173">
        <v>6601.0570239172612</v>
      </c>
      <c r="Z112" s="171">
        <v>5168.6052731132295</v>
      </c>
      <c r="AA112" s="172">
        <v>6756.6902043305627</v>
      </c>
      <c r="AB112" s="169">
        <v>6829.2943089190148</v>
      </c>
      <c r="AC112" s="170">
        <v>6890.1118593965684</v>
      </c>
      <c r="AD112" s="173">
        <v>6773.5139377624528</v>
      </c>
      <c r="AE112" s="171">
        <v>7224.2127404639459</v>
      </c>
      <c r="AF112" s="172">
        <v>7306.9706919253649</v>
      </c>
      <c r="AG112" s="169">
        <v>7380.7512231950041</v>
      </c>
      <c r="AH112" s="170">
        <v>7426.0094357398275</v>
      </c>
    </row>
    <row r="113" spans="2:34" x14ac:dyDescent="0.35">
      <c r="B113" s="166" t="s">
        <v>296</v>
      </c>
      <c r="C113" s="167" t="s">
        <v>21</v>
      </c>
      <c r="D113" s="174">
        <v>-1033.1398029683321</v>
      </c>
      <c r="E113" s="175">
        <v>-664.44877296651225</v>
      </c>
      <c r="F113" s="176">
        <v>873.78553574680086</v>
      </c>
      <c r="G113" s="177">
        <v>1902.9489934058145</v>
      </c>
      <c r="H113" s="174">
        <v>2351.6238487438068</v>
      </c>
      <c r="I113" s="175">
        <v>1117.1317372459771</v>
      </c>
      <c r="J113" s="178">
        <v>-1120.0433977116732</v>
      </c>
      <c r="K113" s="176">
        <v>431.81677572907006</v>
      </c>
      <c r="L113" s="177">
        <v>5165.027366602656</v>
      </c>
      <c r="M113" s="174">
        <v>9859.6941792944326</v>
      </c>
      <c r="N113" s="175">
        <v>15084.147577833719</v>
      </c>
      <c r="O113" s="178">
        <v>20640.645655270986</v>
      </c>
      <c r="P113" s="176">
        <v>26298.601821472588</v>
      </c>
      <c r="Q113" s="177">
        <v>32085.282033808719</v>
      </c>
      <c r="R113" s="174">
        <v>37888.94239589457</v>
      </c>
      <c r="S113" s="175">
        <v>43874.937443707211</v>
      </c>
      <c r="T113" s="178">
        <v>50013.207668864787</v>
      </c>
      <c r="U113" s="176">
        <v>56211.231609951712</v>
      </c>
      <c r="V113" s="177">
        <v>62489.61247658074</v>
      </c>
      <c r="W113" s="174">
        <v>68657.761216510669</v>
      </c>
      <c r="X113" s="175">
        <v>74860.450783051056</v>
      </c>
      <c r="Y113" s="178">
        <v>81461.507806968322</v>
      </c>
      <c r="Z113" s="176">
        <v>86630.113080081559</v>
      </c>
      <c r="AA113" s="177">
        <v>93386.803284412119</v>
      </c>
      <c r="AB113" s="174">
        <v>100216.09759333113</v>
      </c>
      <c r="AC113" s="175">
        <v>107106.20945272769</v>
      </c>
      <c r="AD113" s="178">
        <v>113879.72339049015</v>
      </c>
      <c r="AE113" s="176">
        <v>121103.9361309541</v>
      </c>
      <c r="AF113" s="177">
        <v>128410.90682287946</v>
      </c>
      <c r="AG113" s="174">
        <v>135791.65804607447</v>
      </c>
      <c r="AH113" s="175">
        <v>143217.66748181431</v>
      </c>
    </row>
    <row r="153" spans="2:7" x14ac:dyDescent="0.35">
      <c r="B153" t="s">
        <v>354</v>
      </c>
      <c r="C153" s="2">
        <v>0.65</v>
      </c>
      <c r="D153" s="2" t="s">
        <v>21</v>
      </c>
    </row>
    <row r="154" spans="2:7" x14ac:dyDescent="0.35">
      <c r="B154" t="s">
        <v>355</v>
      </c>
      <c r="C154" s="2">
        <v>950</v>
      </c>
      <c r="D154" s="2" t="s">
        <v>356</v>
      </c>
    </row>
    <row r="155" spans="2:7" x14ac:dyDescent="0.35">
      <c r="B155" t="s">
        <v>359</v>
      </c>
      <c r="C155" s="2">
        <v>3.4210526315789476E-2</v>
      </c>
      <c r="D155" s="2" t="s">
        <v>358</v>
      </c>
      <c r="E155" s="2">
        <v>125</v>
      </c>
      <c r="F155" s="272" t="s">
        <v>364</v>
      </c>
    </row>
    <row r="156" spans="2:7" x14ac:dyDescent="0.35">
      <c r="B156" t="s">
        <v>365</v>
      </c>
      <c r="C156" s="2">
        <v>5.2380952380952382E-2</v>
      </c>
      <c r="D156" s="2" t="s">
        <v>357</v>
      </c>
      <c r="E156" s="2">
        <v>25</v>
      </c>
      <c r="F156" s="268">
        <v>3.7252485518431841E-2</v>
      </c>
      <c r="G156" s="269" t="s">
        <v>361</v>
      </c>
    </row>
    <row r="157" spans="2:7" x14ac:dyDescent="0.35">
      <c r="B157" t="s">
        <v>366</v>
      </c>
      <c r="C157" s="2">
        <v>3.9285714285714285E-2</v>
      </c>
      <c r="D157" s="2" t="s">
        <v>357</v>
      </c>
      <c r="E157" s="2">
        <v>1</v>
      </c>
      <c r="F157" s="271">
        <v>10.347912644008844</v>
      </c>
      <c r="G157" s="271" t="s">
        <v>362</v>
      </c>
    </row>
    <row r="163" spans="2:13" x14ac:dyDescent="0.35">
      <c r="B163" s="147" t="s">
        <v>285</v>
      </c>
      <c r="C163" s="161" t="s">
        <v>286</v>
      </c>
      <c r="D163" s="148">
        <v>2022</v>
      </c>
      <c r="E163" s="148">
        <v>2027</v>
      </c>
      <c r="F163" s="148">
        <v>2032</v>
      </c>
      <c r="G163" s="148">
        <v>2037</v>
      </c>
      <c r="H163" s="148">
        <v>2042</v>
      </c>
      <c r="I163" s="148">
        <v>2047</v>
      </c>
      <c r="J163" s="148">
        <v>2052</v>
      </c>
      <c r="K163"/>
      <c r="L163"/>
      <c r="M163"/>
    </row>
    <row r="164" spans="2:13" x14ac:dyDescent="0.35">
      <c r="B164" s="151" t="s">
        <v>287</v>
      </c>
      <c r="C164" s="14" t="s">
        <v>21</v>
      </c>
      <c r="D164" s="203">
        <v>207.38633000000002</v>
      </c>
      <c r="E164" s="202">
        <v>4115.6000000000004</v>
      </c>
      <c r="F164" s="202">
        <v>1179</v>
      </c>
      <c r="G164" s="202">
        <v>45</v>
      </c>
      <c r="H164" s="203">
        <v>45</v>
      </c>
      <c r="I164" s="202">
        <v>45</v>
      </c>
      <c r="J164" s="203">
        <v>45</v>
      </c>
      <c r="K164"/>
      <c r="L164"/>
      <c r="M164"/>
    </row>
    <row r="165" spans="2:13" x14ac:dyDescent="0.35">
      <c r="B165" s="151" t="s">
        <v>288</v>
      </c>
      <c r="C165" s="14" t="s">
        <v>21</v>
      </c>
      <c r="D165" s="203">
        <v>114.2512</v>
      </c>
      <c r="E165" s="203">
        <v>0</v>
      </c>
      <c r="F165" s="203">
        <v>149.68500961840658</v>
      </c>
      <c r="G165" s="203">
        <v>56.910298258381971</v>
      </c>
      <c r="H165" s="203">
        <v>241.02963799027773</v>
      </c>
      <c r="I165" s="203">
        <v>62.864374619959477</v>
      </c>
      <c r="J165" s="203">
        <v>66.071089518828771</v>
      </c>
      <c r="K165"/>
      <c r="L165"/>
      <c r="M165"/>
    </row>
    <row r="166" spans="2:13" x14ac:dyDescent="0.35">
      <c r="B166" s="151" t="s">
        <v>289</v>
      </c>
      <c r="C166" s="14" t="s">
        <v>21</v>
      </c>
      <c r="D166" s="203">
        <v>249.92449999999999</v>
      </c>
      <c r="E166" s="203">
        <v>2221.7626753004997</v>
      </c>
      <c r="F166" s="203">
        <v>43.47991855077651</v>
      </c>
      <c r="G166" s="203">
        <v>56.910298258381971</v>
      </c>
      <c r="H166" s="203">
        <v>59.813295423747988</v>
      </c>
      <c r="I166" s="203">
        <v>1339.0118054848904</v>
      </c>
      <c r="J166" s="203">
        <v>99.106634278243178</v>
      </c>
      <c r="K166"/>
      <c r="L166"/>
      <c r="M166"/>
    </row>
    <row r="167" spans="2:13" x14ac:dyDescent="0.35">
      <c r="B167" s="151" t="s">
        <v>290</v>
      </c>
      <c r="C167" s="14" t="s">
        <v>21</v>
      </c>
      <c r="D167" s="203">
        <v>10.201000000000001</v>
      </c>
      <c r="E167" s="203">
        <v>155.36939079999999</v>
      </c>
      <c r="F167" s="203">
        <v>0</v>
      </c>
      <c r="G167" s="203">
        <v>103.45267919138603</v>
      </c>
      <c r="H167" s="203">
        <v>0</v>
      </c>
      <c r="I167" s="203">
        <v>0</v>
      </c>
      <c r="J167" s="203">
        <v>0</v>
      </c>
      <c r="K167"/>
      <c r="L167"/>
      <c r="M167"/>
    </row>
    <row r="168" spans="2:13" x14ac:dyDescent="0.35">
      <c r="B168" s="151" t="s">
        <v>291</v>
      </c>
      <c r="C168" s="14" t="s">
        <v>21</v>
      </c>
      <c r="D168" s="203">
        <v>10.201000000000001</v>
      </c>
      <c r="E168" s="203">
        <v>0</v>
      </c>
      <c r="F168" s="203">
        <v>0</v>
      </c>
      <c r="G168" s="203">
        <v>0</v>
      </c>
      <c r="H168" s="203">
        <v>0</v>
      </c>
      <c r="I168" s="203">
        <v>0</v>
      </c>
      <c r="J168" s="203">
        <v>0</v>
      </c>
      <c r="K168"/>
      <c r="L168"/>
      <c r="M168"/>
    </row>
    <row r="169" spans="2:13" x14ac:dyDescent="0.35">
      <c r="B169" s="151" t="s">
        <v>297</v>
      </c>
      <c r="C169" s="14" t="s">
        <v>21</v>
      </c>
      <c r="D169" s="203">
        <v>0</v>
      </c>
      <c r="E169" s="203">
        <v>6239.3367714788001</v>
      </c>
      <c r="F169" s="203">
        <v>8356.6687727852895</v>
      </c>
      <c r="G169" s="203">
        <v>0</v>
      </c>
      <c r="H169" s="203">
        <v>0</v>
      </c>
      <c r="I169" s="203">
        <v>0</v>
      </c>
      <c r="J169" s="203">
        <v>0</v>
      </c>
      <c r="K169"/>
      <c r="L169"/>
      <c r="M169"/>
    </row>
    <row r="170" spans="2:13" x14ac:dyDescent="0.35">
      <c r="B170" s="151" t="s">
        <v>292</v>
      </c>
      <c r="C170" s="14" t="s">
        <v>21</v>
      </c>
      <c r="D170" s="203">
        <v>628.38160000000005</v>
      </c>
      <c r="E170" s="203">
        <v>3637.5642601947002</v>
      </c>
      <c r="F170" s="203">
        <v>479.60595106463336</v>
      </c>
      <c r="G170" s="203">
        <v>569.10298258381965</v>
      </c>
      <c r="H170" s="203">
        <v>598.13295423747979</v>
      </c>
      <c r="I170" s="203">
        <v>628.64374619959472</v>
      </c>
      <c r="J170" s="203">
        <v>660.71089518828785</v>
      </c>
      <c r="K170"/>
      <c r="L170"/>
      <c r="M170"/>
    </row>
    <row r="171" spans="2:13" x14ac:dyDescent="0.35">
      <c r="B171" s="151" t="s">
        <v>301</v>
      </c>
      <c r="C171" s="14" t="s">
        <v>21</v>
      </c>
      <c r="D171" s="203">
        <v>40.804000000000002</v>
      </c>
      <c r="E171" s="203">
        <v>224.67957530050001</v>
      </c>
      <c r="F171" s="203">
        <v>345.53014321245837</v>
      </c>
      <c r="G171" s="203">
        <v>51.331956525055389</v>
      </c>
      <c r="H171" s="203">
        <v>316.05320381282104</v>
      </c>
      <c r="I171" s="203">
        <v>299.36038797263461</v>
      </c>
      <c r="J171" s="203">
        <v>454.64798400905067</v>
      </c>
      <c r="K171"/>
      <c r="L171"/>
      <c r="M171"/>
    </row>
    <row r="172" spans="2:13" x14ac:dyDescent="0.35">
      <c r="B172" s="151" t="s">
        <v>302</v>
      </c>
      <c r="C172" s="14" t="s">
        <v>21</v>
      </c>
      <c r="D172" s="203">
        <v>20.402000000000001</v>
      </c>
      <c r="E172" s="203">
        <v>391.53291964354713</v>
      </c>
      <c r="F172" s="203">
        <v>113.80869579176854</v>
      </c>
      <c r="G172" s="203">
        <v>84.218672905588889</v>
      </c>
      <c r="H172" s="203">
        <v>88.514671629858498</v>
      </c>
      <c r="I172" s="203">
        <v>93.02980946428265</v>
      </c>
      <c r="J172" s="203">
        <v>97.775264705849153</v>
      </c>
      <c r="K172"/>
      <c r="L172"/>
      <c r="M172"/>
    </row>
    <row r="173" spans="2:13" x14ac:dyDescent="0.35">
      <c r="B173" s="151" t="s">
        <v>312</v>
      </c>
      <c r="C173" s="14" t="s">
        <v>21</v>
      </c>
      <c r="D173" s="203">
        <v>144.40478981393889</v>
      </c>
      <c r="E173" s="203">
        <v>1556.5803614324213</v>
      </c>
      <c r="F173" s="203">
        <v>2330.9345392495197</v>
      </c>
      <c r="G173" s="203">
        <v>1466.400458851504</v>
      </c>
      <c r="H173" s="203">
        <v>1336.9163529497143</v>
      </c>
      <c r="I173" s="203">
        <v>1170.927102577657</v>
      </c>
      <c r="J173" s="203">
        <v>311.98499782609508</v>
      </c>
      <c r="K173"/>
      <c r="L173"/>
      <c r="M173"/>
    </row>
    <row r="174" spans="2:13" x14ac:dyDescent="0.35">
      <c r="B174" s="151" t="s">
        <v>293</v>
      </c>
      <c r="C174" s="14" t="s">
        <v>21</v>
      </c>
      <c r="D174" s="203">
        <v>469</v>
      </c>
      <c r="E174" s="203">
        <v>1953.1648945324998</v>
      </c>
      <c r="F174" s="203">
        <v>1759.816372090288</v>
      </c>
      <c r="G174" s="203">
        <v>1849.584693397414</v>
      </c>
      <c r="H174" s="203">
        <v>1943.9321012718094</v>
      </c>
      <c r="I174" s="203">
        <v>2043.0921751486831</v>
      </c>
      <c r="J174" s="203">
        <v>2147.3104093619354</v>
      </c>
      <c r="K174"/>
      <c r="L174"/>
      <c r="M174"/>
    </row>
    <row r="175" spans="2:13" x14ac:dyDescent="0.35">
      <c r="B175" s="208" t="s">
        <v>294</v>
      </c>
      <c r="C175" s="209" t="s">
        <v>21</v>
      </c>
      <c r="D175" s="220">
        <v>208.226</v>
      </c>
      <c r="E175" s="220">
        <v>1052.7291126209998</v>
      </c>
      <c r="F175" s="220">
        <v>1137.1121173506478</v>
      </c>
      <c r="G175" s="220">
        <v>1195.1162634260213</v>
      </c>
      <c r="H175" s="220">
        <v>1256.0792038987079</v>
      </c>
      <c r="I175" s="220">
        <v>1320.1518670191492</v>
      </c>
      <c r="J175" s="220">
        <v>1387.4928798954045</v>
      </c>
      <c r="K175"/>
      <c r="L175"/>
      <c r="M175"/>
    </row>
    <row r="176" spans="2:13" x14ac:dyDescent="0.35">
      <c r="B176" s="149" t="s">
        <v>473</v>
      </c>
      <c r="C176" s="150" t="s">
        <v>284</v>
      </c>
      <c r="D176" s="202">
        <v>11428.728876619676</v>
      </c>
      <c r="E176" s="329">
        <v>9997.4091104878371</v>
      </c>
      <c r="F176" s="202">
        <v>9571.687956149417</v>
      </c>
      <c r="G176" s="329">
        <v>9821.8284475413366</v>
      </c>
      <c r="H176" s="202">
        <v>10132.686698684614</v>
      </c>
      <c r="I176" s="329">
        <v>10469.290782455193</v>
      </c>
      <c r="J176" s="202">
        <v>10855.259483655247</v>
      </c>
    </row>
    <row r="177" spans="2:10" x14ac:dyDescent="0.35">
      <c r="B177" s="151" t="s">
        <v>474</v>
      </c>
      <c r="C177" s="14" t="s">
        <v>284</v>
      </c>
      <c r="D177" s="203">
        <v>12498.771493465283</v>
      </c>
      <c r="E177" s="330">
        <v>14737.127410791494</v>
      </c>
      <c r="F177" s="203">
        <v>15544.219428209723</v>
      </c>
      <c r="G177" s="330">
        <v>16675.592081395545</v>
      </c>
      <c r="H177" s="203">
        <v>17506.883650796266</v>
      </c>
      <c r="I177" s="330">
        <v>18318.858770087892</v>
      </c>
      <c r="J177" s="203">
        <v>19131.571120429307</v>
      </c>
    </row>
    <row r="178" spans="2:10" x14ac:dyDescent="0.35">
      <c r="B178" s="164" t="s">
        <v>295</v>
      </c>
      <c r="C178" s="165" t="s">
        <v>21</v>
      </c>
      <c r="D178" s="169">
        <v>-1033.1398029683321</v>
      </c>
      <c r="E178" s="170">
        <v>430.05430804286186</v>
      </c>
      <c r="F178" s="169">
        <v>2793.4031681175484</v>
      </c>
      <c r="G178" s="170">
        <v>5758.1579731746988</v>
      </c>
      <c r="H178" s="169">
        <v>6197.1026678687685</v>
      </c>
      <c r="I178" s="170">
        <v>6449.1517339353277</v>
      </c>
      <c r="J178" s="169">
        <v>7222.2916058173187</v>
      </c>
    </row>
    <row r="179" spans="2:10" x14ac:dyDescent="0.35">
      <c r="B179" s="166" t="s">
        <v>296</v>
      </c>
      <c r="C179" s="167" t="s">
        <v>21</v>
      </c>
      <c r="D179" s="174">
        <v>-1033.1398029683321</v>
      </c>
      <c r="E179" s="175">
        <v>1116.2082684351774</v>
      </c>
      <c r="F179" s="174">
        <v>5884.1285003496405</v>
      </c>
      <c r="G179" s="175">
        <v>32157.681870030814</v>
      </c>
      <c r="H179" s="174">
        <v>62446.452750991797</v>
      </c>
      <c r="I179" s="175">
        <v>93760.146243504161</v>
      </c>
      <c r="J179" s="174">
        <v>128480.77837444248</v>
      </c>
    </row>
  </sheetData>
  <mergeCells count="33">
    <mergeCell ref="BC3:BF3"/>
    <mergeCell ref="BG3:BJ3"/>
    <mergeCell ref="BK3:BN3"/>
    <mergeCell ref="BO3:BR3"/>
    <mergeCell ref="BS3:BV3"/>
    <mergeCell ref="AI3:AL3"/>
    <mergeCell ref="AM3:AP3"/>
    <mergeCell ref="AQ3:AT3"/>
    <mergeCell ref="AU3:AX3"/>
    <mergeCell ref="AY3:BB3"/>
    <mergeCell ref="A3:A5"/>
    <mergeCell ref="B3:B5"/>
    <mergeCell ref="C3:F3"/>
    <mergeCell ref="G3:J3"/>
    <mergeCell ref="K3:N3"/>
    <mergeCell ref="O3:R3"/>
    <mergeCell ref="S3:V3"/>
    <mergeCell ref="W3:Z3"/>
    <mergeCell ref="AA3:AD3"/>
    <mergeCell ref="AE3:AH3"/>
    <mergeCell ref="DK3:DN3"/>
    <mergeCell ref="DO3:DR3"/>
    <mergeCell ref="DS3:DV3"/>
    <mergeCell ref="BW3:BZ3"/>
    <mergeCell ref="CA3:CD3"/>
    <mergeCell ref="CE3:CH3"/>
    <mergeCell ref="CI3:CL3"/>
    <mergeCell ref="DG3:DJ3"/>
    <mergeCell ref="CM3:CP3"/>
    <mergeCell ref="CQ3:CT3"/>
    <mergeCell ref="CU3:CX3"/>
    <mergeCell ref="CY3:DB3"/>
    <mergeCell ref="DC3:DF3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30D267-6200-4426-AED0-32FC246D3CCE}">
  <dimension ref="A1:EL58"/>
  <sheetViews>
    <sheetView topLeftCell="B45" workbookViewId="0">
      <selection activeCell="C53" sqref="C53"/>
    </sheetView>
  </sheetViews>
  <sheetFormatPr defaultRowHeight="14.5" x14ac:dyDescent="0.35"/>
  <cols>
    <col min="1" max="1" width="9.1796875" style="2"/>
    <col min="2" max="2" width="52.26953125" customWidth="1"/>
    <col min="3" max="3" width="12.453125" style="2" customWidth="1"/>
    <col min="4" max="4" width="10.81640625" style="2" customWidth="1"/>
    <col min="5" max="5" width="10.453125" style="2" customWidth="1"/>
    <col min="6" max="6" width="9.1796875" style="2"/>
    <col min="7" max="8" width="9.1796875" style="2" hidden="1" customWidth="1"/>
    <col min="9" max="9" width="10.7265625" style="2" hidden="1" customWidth="1"/>
    <col min="10" max="13" width="9.1796875" style="2" hidden="1" customWidth="1"/>
    <col min="14" max="14" width="9.1796875" hidden="1" customWidth="1"/>
    <col min="15" max="15" width="13" hidden="1" customWidth="1"/>
    <col min="16" max="18" width="9.1796875" hidden="1" customWidth="1"/>
    <col min="23" max="38" width="9.1796875" hidden="1" customWidth="1"/>
    <col min="43" max="58" width="9.1796875" hidden="1" customWidth="1"/>
    <col min="63" max="78" width="9.1796875" hidden="1" customWidth="1"/>
    <col min="83" max="98" width="9.1796875" hidden="1" customWidth="1"/>
    <col min="103" max="118" width="9.1796875" hidden="1" customWidth="1"/>
    <col min="123" max="126" width="9.1796875" hidden="1" customWidth="1"/>
    <col min="127" max="127" width="11.81640625" hidden="1" customWidth="1"/>
    <col min="128" max="138" width="9.1796875" hidden="1" customWidth="1"/>
    <col min="143" max="143" width="17.7265625" customWidth="1"/>
  </cols>
  <sheetData>
    <row r="1" spans="1:142" x14ac:dyDescent="0.35">
      <c r="E1" s="2">
        <v>1</v>
      </c>
      <c r="F1" s="132"/>
      <c r="G1" s="131"/>
    </row>
    <row r="2" spans="1:142" ht="16" thickBot="1" x14ac:dyDescent="0.4">
      <c r="A2" s="1" t="s">
        <v>3</v>
      </c>
      <c r="G2" s="131"/>
    </row>
    <row r="3" spans="1:142" x14ac:dyDescent="0.35">
      <c r="A3" s="363" t="s">
        <v>6</v>
      </c>
      <c r="B3" s="366" t="s">
        <v>5</v>
      </c>
      <c r="C3" s="360">
        <v>2016</v>
      </c>
      <c r="D3" s="357"/>
      <c r="E3" s="357"/>
      <c r="F3" s="359"/>
      <c r="G3" s="362">
        <v>2017</v>
      </c>
      <c r="H3" s="357"/>
      <c r="I3" s="357"/>
      <c r="J3" s="358"/>
      <c r="K3" s="356">
        <v>2018</v>
      </c>
      <c r="L3" s="357"/>
      <c r="M3" s="357"/>
      <c r="N3" s="358"/>
      <c r="O3" s="356">
        <v>2019</v>
      </c>
      <c r="P3" s="357"/>
      <c r="Q3" s="357"/>
      <c r="R3" s="359"/>
      <c r="S3" s="360">
        <v>2020</v>
      </c>
      <c r="T3" s="357"/>
      <c r="U3" s="357"/>
      <c r="V3" s="359"/>
      <c r="W3" s="362">
        <v>2021</v>
      </c>
      <c r="X3" s="357"/>
      <c r="Y3" s="357"/>
      <c r="Z3" s="358"/>
      <c r="AA3" s="356">
        <v>2022</v>
      </c>
      <c r="AB3" s="357"/>
      <c r="AC3" s="357"/>
      <c r="AD3" s="358"/>
      <c r="AE3" s="356">
        <v>2023</v>
      </c>
      <c r="AF3" s="357"/>
      <c r="AG3" s="357"/>
      <c r="AH3" s="358"/>
      <c r="AI3" s="356">
        <v>2024</v>
      </c>
      <c r="AJ3" s="357"/>
      <c r="AK3" s="357"/>
      <c r="AL3" s="359"/>
      <c r="AM3" s="360">
        <v>2025</v>
      </c>
      <c r="AN3" s="357"/>
      <c r="AO3" s="357"/>
      <c r="AP3" s="359"/>
      <c r="AQ3" s="362">
        <v>2026</v>
      </c>
      <c r="AR3" s="357"/>
      <c r="AS3" s="357"/>
      <c r="AT3" s="358"/>
      <c r="AU3" s="356">
        <v>2027</v>
      </c>
      <c r="AV3" s="357"/>
      <c r="AW3" s="357"/>
      <c r="AX3" s="358"/>
      <c r="AY3" s="356">
        <v>2028</v>
      </c>
      <c r="AZ3" s="357"/>
      <c r="BA3" s="357"/>
      <c r="BB3" s="358"/>
      <c r="BC3" s="356">
        <v>2029</v>
      </c>
      <c r="BD3" s="357"/>
      <c r="BE3" s="357"/>
      <c r="BF3" s="359"/>
      <c r="BG3" s="360">
        <v>2030</v>
      </c>
      <c r="BH3" s="357"/>
      <c r="BI3" s="357"/>
      <c r="BJ3" s="359"/>
      <c r="BK3" s="362">
        <v>2031</v>
      </c>
      <c r="BL3" s="357"/>
      <c r="BM3" s="357"/>
      <c r="BN3" s="358"/>
      <c r="BO3" s="356">
        <v>2032</v>
      </c>
      <c r="BP3" s="357"/>
      <c r="BQ3" s="357"/>
      <c r="BR3" s="358"/>
      <c r="BS3" s="356">
        <v>2033</v>
      </c>
      <c r="BT3" s="357"/>
      <c r="BU3" s="357"/>
      <c r="BV3" s="358"/>
      <c r="BW3" s="356">
        <v>2034</v>
      </c>
      <c r="BX3" s="357"/>
      <c r="BY3" s="357"/>
      <c r="BZ3" s="359"/>
      <c r="CA3" s="360">
        <v>2035</v>
      </c>
      <c r="CB3" s="357"/>
      <c r="CC3" s="357"/>
      <c r="CD3" s="359"/>
      <c r="CE3" s="362">
        <v>2036</v>
      </c>
      <c r="CF3" s="357"/>
      <c r="CG3" s="357"/>
      <c r="CH3" s="358"/>
      <c r="CI3" s="356">
        <v>2037</v>
      </c>
      <c r="CJ3" s="357"/>
      <c r="CK3" s="357"/>
      <c r="CL3" s="358"/>
      <c r="CM3" s="356">
        <v>2038</v>
      </c>
      <c r="CN3" s="357"/>
      <c r="CO3" s="357"/>
      <c r="CP3" s="358"/>
      <c r="CQ3" s="356">
        <v>2039</v>
      </c>
      <c r="CR3" s="357"/>
      <c r="CS3" s="357"/>
      <c r="CT3" s="359"/>
      <c r="CU3" s="360">
        <v>2040</v>
      </c>
      <c r="CV3" s="357"/>
      <c r="CW3" s="357"/>
      <c r="CX3" s="359"/>
      <c r="CY3" s="362">
        <v>2041</v>
      </c>
      <c r="CZ3" s="357"/>
      <c r="DA3" s="357"/>
      <c r="DB3" s="358"/>
      <c r="DC3" s="356">
        <v>2042</v>
      </c>
      <c r="DD3" s="357"/>
      <c r="DE3" s="357"/>
      <c r="DF3" s="358"/>
      <c r="DG3" s="356">
        <v>2043</v>
      </c>
      <c r="DH3" s="357"/>
      <c r="DI3" s="357"/>
      <c r="DJ3" s="358"/>
      <c r="DK3" s="356">
        <v>2044</v>
      </c>
      <c r="DL3" s="357"/>
      <c r="DM3" s="357"/>
      <c r="DN3" s="359"/>
      <c r="DO3" s="360">
        <v>2045</v>
      </c>
      <c r="DP3" s="357"/>
      <c r="DQ3" s="357"/>
      <c r="DR3" s="359"/>
      <c r="DS3" s="362">
        <v>2046</v>
      </c>
      <c r="DT3" s="357"/>
      <c r="DU3" s="357"/>
      <c r="DV3" s="358"/>
      <c r="DW3" s="356">
        <v>2047</v>
      </c>
      <c r="DX3" s="357"/>
      <c r="DY3" s="357"/>
      <c r="DZ3" s="358"/>
      <c r="EA3" s="356">
        <v>2048</v>
      </c>
      <c r="EB3" s="357"/>
      <c r="EC3" s="357"/>
      <c r="ED3" s="358"/>
      <c r="EE3" s="356">
        <v>2049</v>
      </c>
      <c r="EF3" s="357"/>
      <c r="EG3" s="357"/>
      <c r="EH3" s="359"/>
      <c r="EI3" s="360">
        <v>2050</v>
      </c>
      <c r="EJ3" s="357"/>
      <c r="EK3" s="357"/>
      <c r="EL3" s="361"/>
    </row>
    <row r="4" spans="1:142" x14ac:dyDescent="0.35">
      <c r="A4" s="364"/>
      <c r="B4" s="367"/>
      <c r="C4" s="36" t="s">
        <v>17</v>
      </c>
      <c r="D4" s="53" t="s">
        <v>22</v>
      </c>
      <c r="E4" s="29" t="s">
        <v>18</v>
      </c>
      <c r="F4" s="37" t="s">
        <v>20</v>
      </c>
      <c r="G4" s="33" t="s">
        <v>17</v>
      </c>
      <c r="H4" s="33" t="s">
        <v>22</v>
      </c>
      <c r="I4" s="20" t="s">
        <v>18</v>
      </c>
      <c r="J4" s="21" t="s">
        <v>20</v>
      </c>
      <c r="K4" s="19" t="s">
        <v>17</v>
      </c>
      <c r="L4" s="33" t="s">
        <v>22</v>
      </c>
      <c r="M4" s="20" t="s">
        <v>18</v>
      </c>
      <c r="N4" s="21" t="s">
        <v>20</v>
      </c>
      <c r="O4" s="19" t="s">
        <v>17</v>
      </c>
      <c r="P4" s="33" t="s">
        <v>22</v>
      </c>
      <c r="Q4" s="20" t="s">
        <v>18</v>
      </c>
      <c r="R4" s="47" t="s">
        <v>20</v>
      </c>
      <c r="S4" s="36" t="s">
        <v>17</v>
      </c>
      <c r="T4" s="53" t="s">
        <v>22</v>
      </c>
      <c r="U4" s="29" t="s">
        <v>18</v>
      </c>
      <c r="V4" s="37" t="s">
        <v>20</v>
      </c>
      <c r="W4" s="33" t="s">
        <v>17</v>
      </c>
      <c r="X4" s="33" t="s">
        <v>22</v>
      </c>
      <c r="Y4" s="20" t="s">
        <v>18</v>
      </c>
      <c r="Z4" s="21" t="s">
        <v>20</v>
      </c>
      <c r="AA4" s="19" t="s">
        <v>17</v>
      </c>
      <c r="AB4" s="33" t="s">
        <v>22</v>
      </c>
      <c r="AC4" s="20" t="s">
        <v>18</v>
      </c>
      <c r="AD4" s="21" t="s">
        <v>20</v>
      </c>
      <c r="AE4" s="19" t="s">
        <v>17</v>
      </c>
      <c r="AF4" s="33" t="s">
        <v>22</v>
      </c>
      <c r="AG4" s="20" t="s">
        <v>18</v>
      </c>
      <c r="AH4" s="21" t="s">
        <v>20</v>
      </c>
      <c r="AI4" s="19" t="s">
        <v>17</v>
      </c>
      <c r="AJ4" s="33" t="s">
        <v>22</v>
      </c>
      <c r="AK4" s="20" t="s">
        <v>18</v>
      </c>
      <c r="AL4" s="47" t="s">
        <v>20</v>
      </c>
      <c r="AM4" s="36" t="s">
        <v>17</v>
      </c>
      <c r="AN4" s="53" t="s">
        <v>22</v>
      </c>
      <c r="AO4" s="29" t="s">
        <v>18</v>
      </c>
      <c r="AP4" s="37" t="s">
        <v>20</v>
      </c>
      <c r="AQ4" s="33" t="s">
        <v>17</v>
      </c>
      <c r="AR4" s="33" t="s">
        <v>22</v>
      </c>
      <c r="AS4" s="20" t="s">
        <v>18</v>
      </c>
      <c r="AT4" s="21" t="s">
        <v>20</v>
      </c>
      <c r="AU4" s="19" t="s">
        <v>17</v>
      </c>
      <c r="AV4" s="33" t="s">
        <v>22</v>
      </c>
      <c r="AW4" s="20" t="s">
        <v>18</v>
      </c>
      <c r="AX4" s="21" t="s">
        <v>20</v>
      </c>
      <c r="AY4" s="19" t="s">
        <v>17</v>
      </c>
      <c r="AZ4" s="33" t="s">
        <v>22</v>
      </c>
      <c r="BA4" s="20" t="s">
        <v>18</v>
      </c>
      <c r="BB4" s="21" t="s">
        <v>20</v>
      </c>
      <c r="BC4" s="19" t="s">
        <v>17</v>
      </c>
      <c r="BD4" s="33" t="s">
        <v>22</v>
      </c>
      <c r="BE4" s="20" t="s">
        <v>18</v>
      </c>
      <c r="BF4" s="47" t="s">
        <v>20</v>
      </c>
      <c r="BG4" s="36" t="s">
        <v>17</v>
      </c>
      <c r="BH4" s="53" t="s">
        <v>22</v>
      </c>
      <c r="BI4" s="29" t="s">
        <v>18</v>
      </c>
      <c r="BJ4" s="37" t="s">
        <v>20</v>
      </c>
      <c r="BK4" s="33" t="s">
        <v>17</v>
      </c>
      <c r="BL4" s="33" t="s">
        <v>22</v>
      </c>
      <c r="BM4" s="20" t="s">
        <v>18</v>
      </c>
      <c r="BN4" s="21" t="s">
        <v>20</v>
      </c>
      <c r="BO4" s="19" t="s">
        <v>17</v>
      </c>
      <c r="BP4" s="33" t="s">
        <v>22</v>
      </c>
      <c r="BQ4" s="20" t="s">
        <v>18</v>
      </c>
      <c r="BR4" s="21" t="s">
        <v>20</v>
      </c>
      <c r="BS4" s="19" t="s">
        <v>17</v>
      </c>
      <c r="BT4" s="33" t="s">
        <v>22</v>
      </c>
      <c r="BU4" s="20" t="s">
        <v>18</v>
      </c>
      <c r="BV4" s="21" t="s">
        <v>20</v>
      </c>
      <c r="BW4" s="19" t="s">
        <v>17</v>
      </c>
      <c r="BX4" s="33" t="s">
        <v>22</v>
      </c>
      <c r="BY4" s="20" t="s">
        <v>18</v>
      </c>
      <c r="BZ4" s="47" t="s">
        <v>20</v>
      </c>
      <c r="CA4" s="36" t="s">
        <v>17</v>
      </c>
      <c r="CB4" s="53" t="s">
        <v>22</v>
      </c>
      <c r="CC4" s="29" t="s">
        <v>18</v>
      </c>
      <c r="CD4" s="37" t="s">
        <v>20</v>
      </c>
      <c r="CE4" s="33" t="s">
        <v>17</v>
      </c>
      <c r="CF4" s="33" t="s">
        <v>22</v>
      </c>
      <c r="CG4" s="20" t="s">
        <v>18</v>
      </c>
      <c r="CH4" s="21" t="s">
        <v>20</v>
      </c>
      <c r="CI4" s="19" t="s">
        <v>17</v>
      </c>
      <c r="CJ4" s="33" t="s">
        <v>22</v>
      </c>
      <c r="CK4" s="20" t="s">
        <v>18</v>
      </c>
      <c r="CL4" s="21" t="s">
        <v>20</v>
      </c>
      <c r="CM4" s="19" t="s">
        <v>17</v>
      </c>
      <c r="CN4" s="33" t="s">
        <v>22</v>
      </c>
      <c r="CO4" s="20" t="s">
        <v>18</v>
      </c>
      <c r="CP4" s="21" t="s">
        <v>20</v>
      </c>
      <c r="CQ4" s="19" t="s">
        <v>17</v>
      </c>
      <c r="CR4" s="33" t="s">
        <v>22</v>
      </c>
      <c r="CS4" s="20" t="s">
        <v>18</v>
      </c>
      <c r="CT4" s="47" t="s">
        <v>20</v>
      </c>
      <c r="CU4" s="36" t="s">
        <v>17</v>
      </c>
      <c r="CV4" s="53" t="s">
        <v>22</v>
      </c>
      <c r="CW4" s="29" t="s">
        <v>18</v>
      </c>
      <c r="CX4" s="37" t="s">
        <v>20</v>
      </c>
      <c r="CY4" s="33" t="s">
        <v>17</v>
      </c>
      <c r="CZ4" s="33" t="s">
        <v>22</v>
      </c>
      <c r="DA4" s="20" t="s">
        <v>18</v>
      </c>
      <c r="DB4" s="21" t="s">
        <v>20</v>
      </c>
      <c r="DC4" s="19" t="s">
        <v>17</v>
      </c>
      <c r="DD4" s="33" t="s">
        <v>22</v>
      </c>
      <c r="DE4" s="20" t="s">
        <v>18</v>
      </c>
      <c r="DF4" s="21" t="s">
        <v>20</v>
      </c>
      <c r="DG4" s="19" t="s">
        <v>17</v>
      </c>
      <c r="DH4" s="33" t="s">
        <v>22</v>
      </c>
      <c r="DI4" s="20" t="s">
        <v>18</v>
      </c>
      <c r="DJ4" s="21" t="s">
        <v>20</v>
      </c>
      <c r="DK4" s="19" t="s">
        <v>17</v>
      </c>
      <c r="DL4" s="33" t="s">
        <v>22</v>
      </c>
      <c r="DM4" s="20" t="s">
        <v>18</v>
      </c>
      <c r="DN4" s="47" t="s">
        <v>20</v>
      </c>
      <c r="DO4" s="36" t="s">
        <v>17</v>
      </c>
      <c r="DP4" s="53" t="s">
        <v>22</v>
      </c>
      <c r="DQ4" s="29" t="s">
        <v>18</v>
      </c>
      <c r="DR4" s="37" t="s">
        <v>20</v>
      </c>
      <c r="DS4" s="33" t="s">
        <v>17</v>
      </c>
      <c r="DT4" s="33" t="s">
        <v>22</v>
      </c>
      <c r="DU4" s="20" t="s">
        <v>18</v>
      </c>
      <c r="DV4" s="21" t="s">
        <v>20</v>
      </c>
      <c r="DW4" s="19" t="s">
        <v>17</v>
      </c>
      <c r="DX4" s="33" t="s">
        <v>22</v>
      </c>
      <c r="DY4" s="20" t="s">
        <v>18</v>
      </c>
      <c r="DZ4" s="21" t="s">
        <v>20</v>
      </c>
      <c r="EA4" s="19" t="s">
        <v>17</v>
      </c>
      <c r="EB4" s="33" t="s">
        <v>22</v>
      </c>
      <c r="EC4" s="20" t="s">
        <v>18</v>
      </c>
      <c r="ED4" s="21" t="s">
        <v>20</v>
      </c>
      <c r="EE4" s="19" t="s">
        <v>17</v>
      </c>
      <c r="EF4" s="33" t="s">
        <v>22</v>
      </c>
      <c r="EG4" s="20" t="s">
        <v>18</v>
      </c>
      <c r="EH4" s="47" t="s">
        <v>20</v>
      </c>
      <c r="EI4" s="36" t="s">
        <v>17</v>
      </c>
      <c r="EJ4" s="53" t="s">
        <v>22</v>
      </c>
      <c r="EK4" s="29" t="s">
        <v>18</v>
      </c>
      <c r="EL4" s="31" t="s">
        <v>20</v>
      </c>
    </row>
    <row r="5" spans="1:142" x14ac:dyDescent="0.35">
      <c r="A5" s="365"/>
      <c r="B5" s="368"/>
      <c r="C5" s="38" t="s">
        <v>2</v>
      </c>
      <c r="D5" s="54" t="s">
        <v>23</v>
      </c>
      <c r="E5" s="30" t="s">
        <v>19</v>
      </c>
      <c r="F5" s="39" t="s">
        <v>21</v>
      </c>
      <c r="G5" s="34" t="s">
        <v>2</v>
      </c>
      <c r="H5" s="34" t="s">
        <v>23</v>
      </c>
      <c r="I5" s="23" t="s">
        <v>19</v>
      </c>
      <c r="J5" s="24" t="s">
        <v>21</v>
      </c>
      <c r="K5" s="22" t="s">
        <v>2</v>
      </c>
      <c r="L5" s="34" t="s">
        <v>23</v>
      </c>
      <c r="M5" s="23" t="s">
        <v>19</v>
      </c>
      <c r="N5" s="24" t="s">
        <v>21</v>
      </c>
      <c r="O5" s="22" t="s">
        <v>2</v>
      </c>
      <c r="P5" s="34" t="s">
        <v>23</v>
      </c>
      <c r="Q5" s="23" t="s">
        <v>19</v>
      </c>
      <c r="R5" s="48" t="s">
        <v>21</v>
      </c>
      <c r="S5" s="38" t="s">
        <v>2</v>
      </c>
      <c r="T5" s="54" t="s">
        <v>23</v>
      </c>
      <c r="U5" s="30" t="s">
        <v>19</v>
      </c>
      <c r="V5" s="39" t="s">
        <v>21</v>
      </c>
      <c r="W5" s="34" t="s">
        <v>2</v>
      </c>
      <c r="X5" s="34" t="s">
        <v>23</v>
      </c>
      <c r="Y5" s="23" t="s">
        <v>19</v>
      </c>
      <c r="Z5" s="24" t="s">
        <v>21</v>
      </c>
      <c r="AA5" s="22" t="s">
        <v>2</v>
      </c>
      <c r="AB5" s="34" t="s">
        <v>23</v>
      </c>
      <c r="AC5" s="23" t="s">
        <v>19</v>
      </c>
      <c r="AD5" s="24" t="s">
        <v>21</v>
      </c>
      <c r="AE5" s="22" t="s">
        <v>2</v>
      </c>
      <c r="AF5" s="34" t="s">
        <v>23</v>
      </c>
      <c r="AG5" s="23" t="s">
        <v>19</v>
      </c>
      <c r="AH5" s="24" t="s">
        <v>21</v>
      </c>
      <c r="AI5" s="22" t="s">
        <v>2</v>
      </c>
      <c r="AJ5" s="34" t="s">
        <v>23</v>
      </c>
      <c r="AK5" s="23" t="s">
        <v>19</v>
      </c>
      <c r="AL5" s="48" t="s">
        <v>21</v>
      </c>
      <c r="AM5" s="38" t="s">
        <v>2</v>
      </c>
      <c r="AN5" s="54" t="s">
        <v>23</v>
      </c>
      <c r="AO5" s="30" t="s">
        <v>19</v>
      </c>
      <c r="AP5" s="39" t="s">
        <v>21</v>
      </c>
      <c r="AQ5" s="34" t="s">
        <v>2</v>
      </c>
      <c r="AR5" s="34" t="s">
        <v>23</v>
      </c>
      <c r="AS5" s="23" t="s">
        <v>19</v>
      </c>
      <c r="AT5" s="24" t="s">
        <v>21</v>
      </c>
      <c r="AU5" s="22" t="s">
        <v>2</v>
      </c>
      <c r="AV5" s="34" t="s">
        <v>23</v>
      </c>
      <c r="AW5" s="23" t="s">
        <v>19</v>
      </c>
      <c r="AX5" s="24" t="s">
        <v>21</v>
      </c>
      <c r="AY5" s="22" t="s">
        <v>2</v>
      </c>
      <c r="AZ5" s="34" t="s">
        <v>23</v>
      </c>
      <c r="BA5" s="23" t="s">
        <v>19</v>
      </c>
      <c r="BB5" s="24" t="s">
        <v>21</v>
      </c>
      <c r="BC5" s="22" t="s">
        <v>2</v>
      </c>
      <c r="BD5" s="34" t="s">
        <v>23</v>
      </c>
      <c r="BE5" s="23" t="s">
        <v>19</v>
      </c>
      <c r="BF5" s="48" t="s">
        <v>21</v>
      </c>
      <c r="BG5" s="38" t="s">
        <v>2</v>
      </c>
      <c r="BH5" s="54" t="s">
        <v>23</v>
      </c>
      <c r="BI5" s="30" t="s">
        <v>19</v>
      </c>
      <c r="BJ5" s="39" t="s">
        <v>21</v>
      </c>
      <c r="BK5" s="34" t="s">
        <v>2</v>
      </c>
      <c r="BL5" s="34" t="s">
        <v>23</v>
      </c>
      <c r="BM5" s="23" t="s">
        <v>19</v>
      </c>
      <c r="BN5" s="24" t="s">
        <v>21</v>
      </c>
      <c r="BO5" s="22" t="s">
        <v>2</v>
      </c>
      <c r="BP5" s="34" t="s">
        <v>23</v>
      </c>
      <c r="BQ5" s="23" t="s">
        <v>19</v>
      </c>
      <c r="BR5" s="24" t="s">
        <v>21</v>
      </c>
      <c r="BS5" s="22" t="s">
        <v>2</v>
      </c>
      <c r="BT5" s="34" t="s">
        <v>23</v>
      </c>
      <c r="BU5" s="23" t="s">
        <v>19</v>
      </c>
      <c r="BV5" s="24" t="s">
        <v>21</v>
      </c>
      <c r="BW5" s="22" t="s">
        <v>2</v>
      </c>
      <c r="BX5" s="34" t="s">
        <v>23</v>
      </c>
      <c r="BY5" s="23" t="s">
        <v>19</v>
      </c>
      <c r="BZ5" s="48" t="s">
        <v>21</v>
      </c>
      <c r="CA5" s="38" t="s">
        <v>2</v>
      </c>
      <c r="CB5" s="54" t="s">
        <v>23</v>
      </c>
      <c r="CC5" s="30" t="s">
        <v>19</v>
      </c>
      <c r="CD5" s="39" t="s">
        <v>21</v>
      </c>
      <c r="CE5" s="34" t="s">
        <v>2</v>
      </c>
      <c r="CF5" s="34" t="s">
        <v>23</v>
      </c>
      <c r="CG5" s="23" t="s">
        <v>19</v>
      </c>
      <c r="CH5" s="24" t="s">
        <v>21</v>
      </c>
      <c r="CI5" s="22" t="s">
        <v>2</v>
      </c>
      <c r="CJ5" s="34" t="s">
        <v>23</v>
      </c>
      <c r="CK5" s="23" t="s">
        <v>19</v>
      </c>
      <c r="CL5" s="24" t="s">
        <v>21</v>
      </c>
      <c r="CM5" s="22" t="s">
        <v>2</v>
      </c>
      <c r="CN5" s="34" t="s">
        <v>23</v>
      </c>
      <c r="CO5" s="23" t="s">
        <v>19</v>
      </c>
      <c r="CP5" s="24" t="s">
        <v>21</v>
      </c>
      <c r="CQ5" s="22" t="s">
        <v>2</v>
      </c>
      <c r="CR5" s="34" t="s">
        <v>23</v>
      </c>
      <c r="CS5" s="23" t="s">
        <v>19</v>
      </c>
      <c r="CT5" s="48" t="s">
        <v>21</v>
      </c>
      <c r="CU5" s="38" t="s">
        <v>2</v>
      </c>
      <c r="CV5" s="54" t="s">
        <v>23</v>
      </c>
      <c r="CW5" s="30" t="s">
        <v>19</v>
      </c>
      <c r="CX5" s="39" t="s">
        <v>21</v>
      </c>
      <c r="CY5" s="34" t="s">
        <v>2</v>
      </c>
      <c r="CZ5" s="34" t="s">
        <v>23</v>
      </c>
      <c r="DA5" s="23" t="s">
        <v>19</v>
      </c>
      <c r="DB5" s="24" t="s">
        <v>21</v>
      </c>
      <c r="DC5" s="22" t="s">
        <v>2</v>
      </c>
      <c r="DD5" s="34" t="s">
        <v>23</v>
      </c>
      <c r="DE5" s="23" t="s">
        <v>19</v>
      </c>
      <c r="DF5" s="24" t="s">
        <v>21</v>
      </c>
      <c r="DG5" s="22" t="s">
        <v>2</v>
      </c>
      <c r="DH5" s="34" t="s">
        <v>23</v>
      </c>
      <c r="DI5" s="23" t="s">
        <v>19</v>
      </c>
      <c r="DJ5" s="24" t="s">
        <v>21</v>
      </c>
      <c r="DK5" s="22" t="s">
        <v>2</v>
      </c>
      <c r="DL5" s="34" t="s">
        <v>23</v>
      </c>
      <c r="DM5" s="23" t="s">
        <v>19</v>
      </c>
      <c r="DN5" s="48" t="s">
        <v>21</v>
      </c>
      <c r="DO5" s="38" t="s">
        <v>2</v>
      </c>
      <c r="DP5" s="54" t="s">
        <v>23</v>
      </c>
      <c r="DQ5" s="30" t="s">
        <v>19</v>
      </c>
      <c r="DR5" s="39" t="s">
        <v>21</v>
      </c>
      <c r="DS5" s="34" t="s">
        <v>2</v>
      </c>
      <c r="DT5" s="34" t="s">
        <v>23</v>
      </c>
      <c r="DU5" s="23" t="s">
        <v>19</v>
      </c>
      <c r="DV5" s="24" t="s">
        <v>21</v>
      </c>
      <c r="DW5" s="22" t="s">
        <v>2</v>
      </c>
      <c r="DX5" s="34" t="s">
        <v>23</v>
      </c>
      <c r="DY5" s="23" t="s">
        <v>19</v>
      </c>
      <c r="DZ5" s="24" t="s">
        <v>21</v>
      </c>
      <c r="EA5" s="22" t="s">
        <v>2</v>
      </c>
      <c r="EB5" s="34" t="s">
        <v>23</v>
      </c>
      <c r="EC5" s="23" t="s">
        <v>19</v>
      </c>
      <c r="ED5" s="24" t="s">
        <v>21</v>
      </c>
      <c r="EE5" s="22" t="s">
        <v>2</v>
      </c>
      <c r="EF5" s="34" t="s">
        <v>23</v>
      </c>
      <c r="EG5" s="23" t="s">
        <v>19</v>
      </c>
      <c r="EH5" s="48" t="s">
        <v>21</v>
      </c>
      <c r="EI5" s="38" t="s">
        <v>2</v>
      </c>
      <c r="EJ5" s="54" t="s">
        <v>23</v>
      </c>
      <c r="EK5" s="30" t="s">
        <v>19</v>
      </c>
      <c r="EL5" s="32" t="s">
        <v>21</v>
      </c>
    </row>
    <row r="8" spans="1:142" s="285" customFormat="1" x14ac:dyDescent="0.35">
      <c r="A8" s="84" t="s">
        <v>26</v>
      </c>
      <c r="B8" s="285" t="s">
        <v>117</v>
      </c>
      <c r="C8" s="84">
        <v>1023</v>
      </c>
      <c r="D8" s="84">
        <v>488300</v>
      </c>
      <c r="E8" s="84">
        <v>499.53089999999997</v>
      </c>
      <c r="F8" s="84"/>
      <c r="G8" s="84">
        <v>1023</v>
      </c>
      <c r="H8" s="84">
        <v>511500</v>
      </c>
      <c r="I8" s="84">
        <v>523.2645</v>
      </c>
      <c r="J8" s="84"/>
      <c r="K8" s="84">
        <v>1023</v>
      </c>
      <c r="L8" s="84">
        <v>516615</v>
      </c>
      <c r="M8" s="84">
        <v>528.49714500000005</v>
      </c>
      <c r="O8" s="285">
        <v>1023</v>
      </c>
      <c r="P8" s="285">
        <v>521781.15</v>
      </c>
      <c r="Q8" s="285">
        <v>533.7821164500001</v>
      </c>
      <c r="S8" s="285">
        <v>1084</v>
      </c>
      <c r="T8" s="285">
        <v>526998.96149999998</v>
      </c>
      <c r="U8" s="285">
        <v>571.26687426600006</v>
      </c>
      <c r="W8" s="285">
        <v>1084</v>
      </c>
      <c r="X8" s="285">
        <v>532268.95111499995</v>
      </c>
      <c r="Y8" s="285">
        <v>576.9795430086599</v>
      </c>
      <c r="AA8" s="285">
        <v>1084</v>
      </c>
      <c r="AB8" s="285">
        <v>537591.64062614995</v>
      </c>
      <c r="AC8" s="285">
        <v>582.74933843874658</v>
      </c>
      <c r="AE8" s="285">
        <v>1084</v>
      </c>
      <c r="AF8" s="285">
        <v>542967.55703241145</v>
      </c>
      <c r="AG8" s="285">
        <v>588.57683182313406</v>
      </c>
      <c r="AI8" s="285">
        <v>1084</v>
      </c>
      <c r="AJ8" s="285">
        <v>548397.23260273552</v>
      </c>
      <c r="AK8" s="285">
        <v>594.46260014136533</v>
      </c>
      <c r="AM8" s="285">
        <v>1381.5</v>
      </c>
      <c r="AN8" s="285">
        <v>553881.20492876286</v>
      </c>
      <c r="AO8" s="285">
        <v>765.18688460908595</v>
      </c>
      <c r="AQ8" s="285">
        <v>1381.5</v>
      </c>
      <c r="AR8" s="285">
        <v>559420.01697805047</v>
      </c>
      <c r="AS8" s="285">
        <v>772.83875345517674</v>
      </c>
      <c r="AU8" s="285">
        <v>1381.5</v>
      </c>
      <c r="AV8" s="285">
        <v>565014.21714783099</v>
      </c>
      <c r="AW8" s="285">
        <v>780.56714098972861</v>
      </c>
      <c r="AY8" s="285">
        <v>1381.5</v>
      </c>
      <c r="AZ8" s="285">
        <v>570664.35931930935</v>
      </c>
      <c r="BA8" s="285">
        <v>788.3728123996259</v>
      </c>
      <c r="BC8" s="285">
        <v>1381.5</v>
      </c>
      <c r="BD8" s="285">
        <v>576371.0029125025</v>
      </c>
      <c r="BE8" s="285">
        <v>796.25654052362211</v>
      </c>
      <c r="BG8" s="285">
        <v>1381.5</v>
      </c>
      <c r="BH8" s="285">
        <v>582134.71294162748</v>
      </c>
      <c r="BI8" s="285">
        <v>804.21910592885843</v>
      </c>
      <c r="BK8" s="285">
        <v>1381.5</v>
      </c>
      <c r="BL8" s="285">
        <v>587956.06007104379</v>
      </c>
      <c r="BM8" s="285">
        <v>812.26129698814702</v>
      </c>
      <c r="BO8" s="285">
        <v>1381.5</v>
      </c>
      <c r="BP8" s="285">
        <v>593835.62067175424</v>
      </c>
      <c r="BQ8" s="285">
        <v>820.38390995802843</v>
      </c>
      <c r="BS8" s="285">
        <v>1381.5</v>
      </c>
      <c r="BT8" s="285">
        <v>599773.97687847179</v>
      </c>
      <c r="BU8" s="285">
        <v>828.58774905760868</v>
      </c>
      <c r="BW8" s="285">
        <v>1381.5</v>
      </c>
      <c r="BX8" s="285">
        <v>605771.71664725651</v>
      </c>
      <c r="BY8" s="285">
        <v>836.87362654818492</v>
      </c>
      <c r="CA8" s="285">
        <v>1381.5</v>
      </c>
      <c r="CB8" s="285">
        <v>611829.43381372909</v>
      </c>
      <c r="CC8" s="285">
        <v>845.24236281366666</v>
      </c>
      <c r="CE8" s="285">
        <v>1381.5</v>
      </c>
      <c r="CF8" s="285">
        <v>617947.72815186635</v>
      </c>
      <c r="CG8" s="285">
        <v>853.69478644180333</v>
      </c>
      <c r="CI8" s="285">
        <v>1381.5</v>
      </c>
      <c r="CJ8" s="285">
        <v>624127.20543338498</v>
      </c>
      <c r="CK8" s="285">
        <v>862.23173430622137</v>
      </c>
      <c r="CM8" s="285">
        <v>1381.5</v>
      </c>
      <c r="CN8" s="285">
        <v>630368.4774877188</v>
      </c>
      <c r="CO8" s="285">
        <v>870.85405164928352</v>
      </c>
      <c r="CQ8" s="285">
        <v>1381.5</v>
      </c>
      <c r="CR8" s="285">
        <v>636672.16226259596</v>
      </c>
      <c r="CS8" s="285">
        <v>879.56259216577632</v>
      </c>
      <c r="CU8" s="285">
        <v>1381.5</v>
      </c>
      <c r="CV8" s="285">
        <v>643038.88388522191</v>
      </c>
      <c r="CW8" s="285">
        <v>888.35821808743401</v>
      </c>
      <c r="CY8" s="285">
        <v>1381.5</v>
      </c>
      <c r="CZ8" s="285">
        <v>649469.27272407408</v>
      </c>
      <c r="DA8" s="285">
        <v>897.24180026830834</v>
      </c>
      <c r="DC8" s="285">
        <v>1381.5</v>
      </c>
      <c r="DD8" s="285">
        <v>655963.96545131481</v>
      </c>
      <c r="DE8" s="285">
        <v>906.21421827099141</v>
      </c>
      <c r="DG8" s="285">
        <v>1381.5</v>
      </c>
      <c r="DH8" s="285">
        <v>662523.60510582791</v>
      </c>
      <c r="DI8" s="285">
        <v>915.27636045370127</v>
      </c>
      <c r="DK8" s="285">
        <v>1381.5</v>
      </c>
      <c r="DL8" s="285">
        <v>669148.84115688619</v>
      </c>
      <c r="DM8" s="285">
        <v>924.42912405823824</v>
      </c>
      <c r="DO8" s="285">
        <v>1381.5</v>
      </c>
      <c r="DP8" s="285">
        <v>675840.32956845511</v>
      </c>
      <c r="DQ8" s="285">
        <v>933.67341529882071</v>
      </c>
      <c r="DS8" s="285">
        <v>1381.5</v>
      </c>
      <c r="DT8" s="285">
        <v>682598.73286413972</v>
      </c>
      <c r="DU8" s="285">
        <v>943.01014945180907</v>
      </c>
      <c r="DW8" s="285">
        <v>1381.5</v>
      </c>
      <c r="DX8" s="285">
        <v>689424.72019278107</v>
      </c>
      <c r="DY8" s="285">
        <v>952.44025094632707</v>
      </c>
      <c r="EA8" s="285">
        <v>1381.5</v>
      </c>
      <c r="EB8" s="285">
        <v>696318.96739470889</v>
      </c>
      <c r="EC8" s="285">
        <v>961.96465345579031</v>
      </c>
      <c r="EE8" s="285">
        <v>1381.5</v>
      </c>
      <c r="EF8" s="285">
        <v>703282.15706865594</v>
      </c>
      <c r="EG8" s="285">
        <v>971.5842999903482</v>
      </c>
      <c r="EI8" s="285">
        <v>1381.5</v>
      </c>
      <c r="EJ8" s="285">
        <v>710314.97863934247</v>
      </c>
      <c r="EK8" s="285">
        <v>981.30014299025163</v>
      </c>
    </row>
    <row r="9" spans="1:142" s="308" customFormat="1" x14ac:dyDescent="0.35">
      <c r="A9" s="307" t="s">
        <v>26</v>
      </c>
      <c r="B9" s="308" t="s">
        <v>117</v>
      </c>
      <c r="C9" s="307">
        <v>1023</v>
      </c>
      <c r="D9" s="307">
        <v>488300</v>
      </c>
      <c r="E9" s="307">
        <v>499.53089999999997</v>
      </c>
      <c r="F9" s="307"/>
      <c r="G9" s="307">
        <v>1023</v>
      </c>
      <c r="H9" s="307">
        <v>511500</v>
      </c>
      <c r="I9" s="307">
        <v>523.2645</v>
      </c>
      <c r="J9" s="307"/>
      <c r="K9" s="307">
        <v>1023</v>
      </c>
      <c r="L9" s="307">
        <v>516615</v>
      </c>
      <c r="M9" s="307">
        <v>528.49714500000005</v>
      </c>
      <c r="O9" s="308">
        <v>1023</v>
      </c>
      <c r="P9" s="308">
        <v>521781.15</v>
      </c>
      <c r="Q9" s="308">
        <v>533.7821164500001</v>
      </c>
      <c r="S9" s="308">
        <v>1084</v>
      </c>
      <c r="T9" s="308">
        <v>526998.96149999998</v>
      </c>
      <c r="U9" s="308">
        <v>571.26687426600006</v>
      </c>
      <c r="W9" s="308">
        <v>1084</v>
      </c>
      <c r="X9" s="308">
        <v>532268.95111499995</v>
      </c>
      <c r="Y9" s="308">
        <v>576.9795430086599</v>
      </c>
      <c r="AA9" s="308">
        <v>1084</v>
      </c>
      <c r="AB9" s="308">
        <v>537591.64062614995</v>
      </c>
      <c r="AC9" s="308">
        <v>582.74933843874658</v>
      </c>
      <c r="AE9" s="308">
        <v>1084</v>
      </c>
      <c r="AF9" s="308">
        <v>542967.55703241145</v>
      </c>
      <c r="AG9" s="308">
        <v>588.57683182313406</v>
      </c>
      <c r="AI9" s="308">
        <v>1084</v>
      </c>
      <c r="AJ9" s="308">
        <v>548397.23260273552</v>
      </c>
      <c r="AK9" s="308">
        <v>594.46260014136533</v>
      </c>
      <c r="AM9" s="308">
        <v>1381.5</v>
      </c>
      <c r="AN9" s="308">
        <v>553881.20492876286</v>
      </c>
      <c r="AO9" s="308">
        <v>765.18688460908595</v>
      </c>
      <c r="AQ9" s="308">
        <v>1381.5</v>
      </c>
      <c r="AR9" s="308">
        <v>559420.01697805047</v>
      </c>
      <c r="AS9" s="308">
        <v>772.83875345517674</v>
      </c>
      <c r="AU9" s="308">
        <v>1381.5</v>
      </c>
      <c r="AV9" s="308">
        <v>565014.21714783099</v>
      </c>
      <c r="AW9" s="308">
        <v>780.56714098972861</v>
      </c>
      <c r="AY9" s="308">
        <v>1381.5</v>
      </c>
      <c r="AZ9" s="308">
        <v>570664.35931930935</v>
      </c>
      <c r="BA9" s="308">
        <v>788.3728123996259</v>
      </c>
      <c r="BC9" s="308">
        <v>1381.5</v>
      </c>
      <c r="BD9" s="308">
        <v>576371.0029125025</v>
      </c>
      <c r="BE9" s="308">
        <v>796.25654052362211</v>
      </c>
      <c r="BG9" s="308">
        <v>1381.5</v>
      </c>
      <c r="BH9" s="308">
        <v>582134.71294162748</v>
      </c>
      <c r="BI9" s="308">
        <v>804.21910592885843</v>
      </c>
      <c r="BK9" s="308">
        <v>1381.5</v>
      </c>
      <c r="BL9" s="308">
        <v>587956.06007104379</v>
      </c>
      <c r="BM9" s="308">
        <v>812.26129698814702</v>
      </c>
      <c r="BO9" s="308">
        <v>1381.5</v>
      </c>
      <c r="BP9" s="308">
        <v>593835.62067175424</v>
      </c>
      <c r="BQ9" s="308">
        <v>820.38390995802843</v>
      </c>
      <c r="BS9" s="308">
        <v>1381.5</v>
      </c>
      <c r="BT9" s="308">
        <v>599773.97687847179</v>
      </c>
      <c r="BU9" s="308">
        <v>828.58774905760868</v>
      </c>
      <c r="BW9" s="308">
        <v>1381.5</v>
      </c>
      <c r="BX9" s="308">
        <v>605771.71664725651</v>
      </c>
      <c r="BY9" s="308">
        <v>836.87362654818492</v>
      </c>
      <c r="CA9" s="308">
        <v>1381.5</v>
      </c>
      <c r="CB9" s="308">
        <v>611829.43381372909</v>
      </c>
      <c r="CC9" s="308">
        <v>845.24236281366666</v>
      </c>
      <c r="CE9" s="308">
        <v>1381.5</v>
      </c>
      <c r="CF9" s="308">
        <v>617947.72815186635</v>
      </c>
      <c r="CG9" s="308">
        <v>853.69478644180333</v>
      </c>
      <c r="CI9" s="308">
        <v>1381.5</v>
      </c>
      <c r="CJ9" s="308">
        <v>624127.20543338498</v>
      </c>
      <c r="CK9" s="308">
        <v>862.23173430622137</v>
      </c>
      <c r="CM9" s="308">
        <v>1381.5</v>
      </c>
      <c r="CN9" s="308">
        <v>630368.4774877188</v>
      </c>
      <c r="CO9" s="308">
        <v>870.85405164928352</v>
      </c>
      <c r="CQ9" s="308">
        <v>1381.5</v>
      </c>
      <c r="CR9" s="308">
        <v>636672.16226259596</v>
      </c>
      <c r="CS9" s="308">
        <v>879.56259216577632</v>
      </c>
      <c r="CU9" s="308">
        <v>1381.5</v>
      </c>
      <c r="CV9" s="308">
        <v>643038.88388522191</v>
      </c>
      <c r="CW9" s="308">
        <v>888.35821808743401</v>
      </c>
      <c r="CY9" s="308">
        <v>1381.5</v>
      </c>
      <c r="CZ9" s="308">
        <v>649469.27272407408</v>
      </c>
      <c r="DA9" s="308">
        <v>897.24180026830834</v>
      </c>
      <c r="DC9" s="308">
        <v>1381.5</v>
      </c>
      <c r="DD9" s="308">
        <v>655963.96545131481</v>
      </c>
      <c r="DE9" s="308">
        <v>906.21421827099141</v>
      </c>
      <c r="DG9" s="308">
        <v>1381.5</v>
      </c>
      <c r="DH9" s="308">
        <v>662523.60510582791</v>
      </c>
      <c r="DI9" s="308">
        <v>915.27636045370127</v>
      </c>
      <c r="DK9" s="308">
        <v>1381.5</v>
      </c>
      <c r="DL9" s="308">
        <v>669148.84115688619</v>
      </c>
      <c r="DM9" s="308">
        <v>924.42912405823824</v>
      </c>
      <c r="DO9" s="308">
        <v>1381.5</v>
      </c>
      <c r="DP9" s="308">
        <v>675840.32956845511</v>
      </c>
      <c r="DQ9" s="308">
        <v>933.67341529882071</v>
      </c>
      <c r="DS9" s="308">
        <v>1381.5</v>
      </c>
      <c r="DT9" s="308">
        <v>682598.73286413972</v>
      </c>
      <c r="DU9" s="308">
        <v>943.01014945180907</v>
      </c>
      <c r="DW9" s="308">
        <v>1381.5</v>
      </c>
      <c r="DX9" s="308">
        <v>689424.72019278107</v>
      </c>
      <c r="DY9" s="308">
        <v>952.44025094632707</v>
      </c>
      <c r="EA9" s="308">
        <v>1381.5</v>
      </c>
      <c r="EB9" s="308">
        <v>696318.96739470889</v>
      </c>
      <c r="EC9" s="308">
        <v>961.96465345579031</v>
      </c>
      <c r="EE9" s="308">
        <v>1381.5</v>
      </c>
      <c r="EF9" s="308">
        <v>703282.15706865594</v>
      </c>
      <c r="EG9" s="308">
        <v>971.5842999903482</v>
      </c>
      <c r="EI9" s="308">
        <v>1381.5</v>
      </c>
      <c r="EJ9" s="308">
        <v>710314.97863934247</v>
      </c>
      <c r="EK9" s="308">
        <v>981.30014299025163</v>
      </c>
    </row>
    <row r="10" spans="1:142" s="310" customFormat="1" x14ac:dyDescent="0.35">
      <c r="A10" s="309" t="s">
        <v>26</v>
      </c>
      <c r="B10" s="310" t="s">
        <v>117</v>
      </c>
      <c r="C10" s="309">
        <v>1023</v>
      </c>
      <c r="D10" s="309">
        <v>488300</v>
      </c>
      <c r="E10" s="309">
        <v>499.53089999999997</v>
      </c>
      <c r="F10" s="309"/>
      <c r="G10" s="309">
        <v>1023</v>
      </c>
      <c r="H10" s="309">
        <v>511500</v>
      </c>
      <c r="I10" s="309">
        <v>523.2645</v>
      </c>
      <c r="J10" s="309"/>
      <c r="K10" s="309">
        <v>1023</v>
      </c>
      <c r="L10" s="309">
        <v>516615</v>
      </c>
      <c r="M10" s="309">
        <v>528.49714500000005</v>
      </c>
      <c r="O10" s="310">
        <v>1023</v>
      </c>
      <c r="P10" s="310">
        <v>521781.15</v>
      </c>
      <c r="Q10" s="310">
        <v>533.7821164500001</v>
      </c>
      <c r="S10" s="310">
        <v>1084</v>
      </c>
      <c r="T10" s="310">
        <v>526998.96149999998</v>
      </c>
      <c r="U10" s="310">
        <v>571.26687426600006</v>
      </c>
      <c r="W10" s="310">
        <v>1084</v>
      </c>
      <c r="X10" s="310">
        <v>532268.95111499995</v>
      </c>
      <c r="Y10" s="310">
        <v>576.9795430086599</v>
      </c>
      <c r="AA10" s="310">
        <v>1084</v>
      </c>
      <c r="AB10" s="310">
        <v>537591.64062614995</v>
      </c>
      <c r="AC10" s="310">
        <v>582.74933843874658</v>
      </c>
      <c r="AE10" s="310">
        <v>1084</v>
      </c>
      <c r="AF10" s="310">
        <v>542967.55703241145</v>
      </c>
      <c r="AG10" s="310">
        <v>588.57683182313406</v>
      </c>
      <c r="AI10" s="310">
        <v>1084</v>
      </c>
      <c r="AJ10" s="310">
        <v>548397.23260273552</v>
      </c>
      <c r="AK10" s="310">
        <v>594.46260014136533</v>
      </c>
      <c r="AM10" s="310">
        <v>1381.5</v>
      </c>
      <c r="AN10" s="310">
        <v>553881.20492876286</v>
      </c>
      <c r="AO10" s="310">
        <v>765.18688460908595</v>
      </c>
      <c r="AQ10" s="310">
        <v>1381.5</v>
      </c>
      <c r="AR10" s="310">
        <v>559420.01697805047</v>
      </c>
      <c r="AS10" s="310">
        <v>772.83875345517674</v>
      </c>
      <c r="AU10" s="310">
        <v>1381.5</v>
      </c>
      <c r="AV10" s="310">
        <v>565014.21714783099</v>
      </c>
      <c r="AW10" s="310">
        <v>780.56714098972861</v>
      </c>
      <c r="AY10" s="310">
        <v>1381.5</v>
      </c>
      <c r="AZ10" s="310">
        <v>570664.35931930935</v>
      </c>
      <c r="BA10" s="310">
        <v>788.3728123996259</v>
      </c>
      <c r="BC10" s="310">
        <v>1381.5</v>
      </c>
      <c r="BD10" s="310">
        <v>576371.0029125025</v>
      </c>
      <c r="BE10" s="310">
        <v>796.25654052362211</v>
      </c>
      <c r="BG10" s="310">
        <v>1381.5</v>
      </c>
      <c r="BH10" s="310">
        <v>582134.71294162748</v>
      </c>
      <c r="BI10" s="310">
        <v>804.21910592885843</v>
      </c>
      <c r="BK10" s="310">
        <v>1381.5</v>
      </c>
      <c r="BL10" s="310">
        <v>587956.06007104379</v>
      </c>
      <c r="BM10" s="310">
        <v>812.26129698814702</v>
      </c>
      <c r="BO10" s="310">
        <v>1381.5</v>
      </c>
      <c r="BP10" s="310">
        <v>593835.62067175424</v>
      </c>
      <c r="BQ10" s="310">
        <v>820.38390995802843</v>
      </c>
      <c r="BS10" s="310">
        <v>1381.5</v>
      </c>
      <c r="BT10" s="310">
        <v>599773.97687847179</v>
      </c>
      <c r="BU10" s="310">
        <v>828.58774905760868</v>
      </c>
      <c r="BW10" s="310">
        <v>1381.5</v>
      </c>
      <c r="BX10" s="310">
        <v>605771.71664725651</v>
      </c>
      <c r="BY10" s="310">
        <v>836.87362654818492</v>
      </c>
      <c r="CA10" s="310">
        <v>1381.5</v>
      </c>
      <c r="CB10" s="310">
        <v>611829.43381372909</v>
      </c>
      <c r="CC10" s="310">
        <v>845.24236281366666</v>
      </c>
      <c r="CE10" s="310">
        <v>1381.5</v>
      </c>
      <c r="CF10" s="310">
        <v>617947.72815186635</v>
      </c>
      <c r="CG10" s="310">
        <v>853.69478644180333</v>
      </c>
      <c r="CI10" s="310">
        <v>1381.5</v>
      </c>
      <c r="CJ10" s="310">
        <v>624127.20543338498</v>
      </c>
      <c r="CK10" s="310">
        <v>862.23173430622137</v>
      </c>
      <c r="CM10" s="310">
        <v>1381.5</v>
      </c>
      <c r="CN10" s="310">
        <v>630368.4774877188</v>
      </c>
      <c r="CO10" s="310">
        <v>870.85405164928352</v>
      </c>
      <c r="CQ10" s="310">
        <v>1381.5</v>
      </c>
      <c r="CR10" s="310">
        <v>636672.16226259596</v>
      </c>
      <c r="CS10" s="310">
        <v>879.56259216577632</v>
      </c>
      <c r="CU10" s="310">
        <v>1381.5</v>
      </c>
      <c r="CV10" s="310">
        <v>643038.88388522191</v>
      </c>
      <c r="CW10" s="310">
        <v>888.35821808743401</v>
      </c>
      <c r="CY10" s="310">
        <v>1381.5</v>
      </c>
      <c r="CZ10" s="310">
        <v>649469.27272407408</v>
      </c>
      <c r="DA10" s="310">
        <v>897.24180026830834</v>
      </c>
      <c r="DC10" s="310">
        <v>1381.5</v>
      </c>
      <c r="DD10" s="310">
        <v>655963.96545131481</v>
      </c>
      <c r="DE10" s="310">
        <v>906.21421827099141</v>
      </c>
      <c r="DG10" s="310">
        <v>1381.5</v>
      </c>
      <c r="DH10" s="310">
        <v>662523.60510582791</v>
      </c>
      <c r="DI10" s="310">
        <v>915.27636045370127</v>
      </c>
      <c r="DK10" s="310">
        <v>1381.5</v>
      </c>
      <c r="DL10" s="310">
        <v>669148.84115688619</v>
      </c>
      <c r="DM10" s="310">
        <v>924.42912405823824</v>
      </c>
      <c r="DO10" s="310">
        <v>1381.5</v>
      </c>
      <c r="DP10" s="310">
        <v>675840.32956845511</v>
      </c>
      <c r="DQ10" s="310">
        <v>933.67341529882071</v>
      </c>
      <c r="DS10" s="310">
        <v>1381.5</v>
      </c>
      <c r="DT10" s="310">
        <v>682598.73286413972</v>
      </c>
      <c r="DU10" s="310">
        <v>943.01014945180907</v>
      </c>
      <c r="DW10" s="310">
        <v>1381.5</v>
      </c>
      <c r="DX10" s="310">
        <v>689424.72019278107</v>
      </c>
      <c r="DY10" s="310">
        <v>952.44025094632707</v>
      </c>
      <c r="EA10" s="310">
        <v>1381.5</v>
      </c>
      <c r="EB10" s="310">
        <v>696318.96739470889</v>
      </c>
      <c r="EC10" s="310">
        <v>961.96465345579031</v>
      </c>
      <c r="EE10" s="310">
        <v>1381.5</v>
      </c>
      <c r="EF10" s="310">
        <v>703282.15706865594</v>
      </c>
      <c r="EG10" s="310">
        <v>971.5842999903482</v>
      </c>
      <c r="EI10" s="310">
        <v>1381.5</v>
      </c>
      <c r="EJ10" s="310">
        <v>710314.97863934247</v>
      </c>
      <c r="EK10" s="310">
        <v>981.30014299025163</v>
      </c>
    </row>
    <row r="12" spans="1:142" s="285" customFormat="1" x14ac:dyDescent="0.35">
      <c r="A12" s="84" t="s">
        <v>28</v>
      </c>
      <c r="B12" s="285" t="s">
        <v>248</v>
      </c>
      <c r="C12" s="84">
        <v>85</v>
      </c>
      <c r="D12" s="84">
        <v>488300</v>
      </c>
      <c r="E12" s="84">
        <v>41.505499999999998</v>
      </c>
      <c r="F12" s="84"/>
      <c r="G12" s="84">
        <v>85</v>
      </c>
      <c r="H12" s="84">
        <v>511500</v>
      </c>
      <c r="I12" s="84">
        <v>43.477499999999999</v>
      </c>
      <c r="J12" s="84"/>
      <c r="K12" s="84">
        <v>85</v>
      </c>
      <c r="L12" s="84">
        <v>516615</v>
      </c>
      <c r="M12" s="84">
        <v>43.912275000000001</v>
      </c>
      <c r="O12" s="285">
        <v>85</v>
      </c>
      <c r="P12" s="285">
        <v>521781.15</v>
      </c>
      <c r="Q12" s="285">
        <v>44.351397749999997</v>
      </c>
      <c r="S12" s="285">
        <v>85</v>
      </c>
      <c r="T12" s="285">
        <v>526998.96149999998</v>
      </c>
      <c r="U12" s="285">
        <v>44.794911727500001</v>
      </c>
      <c r="W12" s="285">
        <v>85</v>
      </c>
      <c r="X12" s="285">
        <v>532268.95111499995</v>
      </c>
      <c r="Y12" s="285">
        <v>45.242860844775002</v>
      </c>
      <c r="AA12" s="285">
        <v>85</v>
      </c>
      <c r="AB12" s="285">
        <v>537591.64062614995</v>
      </c>
      <c r="AC12" s="285">
        <v>45.695289453222742</v>
      </c>
      <c r="AE12" s="285">
        <v>85</v>
      </c>
      <c r="AF12" s="285">
        <v>542967.55703241145</v>
      </c>
      <c r="AG12" s="285">
        <v>46.152242347754971</v>
      </c>
      <c r="AI12" s="285">
        <v>85</v>
      </c>
      <c r="AJ12" s="285">
        <v>548397.23260273552</v>
      </c>
      <c r="AK12" s="285">
        <v>46.613764771232518</v>
      </c>
      <c r="AM12" s="285">
        <v>85</v>
      </c>
      <c r="AN12" s="285">
        <v>553881.20492876286</v>
      </c>
      <c r="AO12" s="285">
        <v>47.07990241894484</v>
      </c>
      <c r="AQ12" s="285">
        <v>85</v>
      </c>
      <c r="AR12" s="285">
        <v>559420.01697805047</v>
      </c>
      <c r="AS12" s="285">
        <v>47.550701443134294</v>
      </c>
      <c r="AU12" s="285">
        <v>85</v>
      </c>
      <c r="AV12" s="285">
        <v>565014.21714783099</v>
      </c>
      <c r="AW12" s="285">
        <v>48.026208457565637</v>
      </c>
      <c r="AY12" s="285">
        <v>85</v>
      </c>
      <c r="AZ12" s="285">
        <v>570664.35931930935</v>
      </c>
      <c r="BA12" s="285">
        <v>48.506470542141294</v>
      </c>
      <c r="BC12" s="285">
        <v>85</v>
      </c>
      <c r="BD12" s="285">
        <v>576371.0029125025</v>
      </c>
      <c r="BE12" s="285">
        <v>48.991535247562716</v>
      </c>
      <c r="BG12" s="285">
        <v>85</v>
      </c>
      <c r="BH12" s="285">
        <v>582134.71294162748</v>
      </c>
      <c r="BI12" s="285">
        <v>49.481450600038336</v>
      </c>
      <c r="BK12" s="285">
        <v>85</v>
      </c>
      <c r="BL12" s="285">
        <v>587956.06007104379</v>
      </c>
      <c r="BM12" s="285">
        <v>49.976265106038717</v>
      </c>
      <c r="BO12" s="285">
        <v>85</v>
      </c>
      <c r="BP12" s="285">
        <v>593835.62067175424</v>
      </c>
      <c r="BQ12" s="285">
        <v>50.476027757099104</v>
      </c>
      <c r="BS12" s="285">
        <v>85</v>
      </c>
      <c r="BT12" s="285">
        <v>599773.97687847179</v>
      </c>
      <c r="BU12" s="285">
        <v>50.980788034670098</v>
      </c>
      <c r="BW12" s="285">
        <v>85</v>
      </c>
      <c r="BX12" s="285">
        <v>605771.71664725651</v>
      </c>
      <c r="BY12" s="285">
        <v>51.490595915016797</v>
      </c>
      <c r="CA12" s="285">
        <v>85</v>
      </c>
      <c r="CB12" s="285">
        <v>611829.43381372909</v>
      </c>
      <c r="CC12" s="285">
        <v>52.005501874166974</v>
      </c>
      <c r="CE12" s="285">
        <v>85</v>
      </c>
      <c r="CF12" s="285">
        <v>617947.72815186635</v>
      </c>
      <c r="CG12" s="285">
        <v>52.525556892908639</v>
      </c>
      <c r="CI12" s="285">
        <v>85</v>
      </c>
      <c r="CJ12" s="285">
        <v>624127.20543338498</v>
      </c>
      <c r="CK12" s="285">
        <v>53.050812461837722</v>
      </c>
      <c r="CM12" s="285">
        <v>85</v>
      </c>
      <c r="CN12" s="285">
        <v>630368.4774877188</v>
      </c>
      <c r="CO12" s="285">
        <v>53.581320586456094</v>
      </c>
      <c r="CQ12" s="285">
        <v>85</v>
      </c>
      <c r="CR12" s="285">
        <v>636672.16226259596</v>
      </c>
      <c r="CS12" s="285">
        <v>54.117133792320651</v>
      </c>
      <c r="CU12" s="285">
        <v>85</v>
      </c>
      <c r="CV12" s="285">
        <v>643038.88388522191</v>
      </c>
      <c r="CW12" s="285">
        <v>54.658305130243861</v>
      </c>
      <c r="CY12" s="285">
        <v>85</v>
      </c>
      <c r="CZ12" s="285">
        <v>649469.27272407408</v>
      </c>
      <c r="DA12" s="285">
        <v>55.204888181546295</v>
      </c>
      <c r="DC12" s="285">
        <v>85</v>
      </c>
      <c r="DD12" s="285">
        <v>655963.96545131481</v>
      </c>
      <c r="DE12" s="285">
        <v>55.756937063361754</v>
      </c>
      <c r="DG12" s="285">
        <v>85</v>
      </c>
      <c r="DH12" s="285">
        <v>662523.60510582791</v>
      </c>
      <c r="DI12" s="285">
        <v>56.314506433995376</v>
      </c>
      <c r="DK12" s="285">
        <v>85</v>
      </c>
      <c r="DL12" s="285">
        <v>669148.84115688619</v>
      </c>
      <c r="DM12" s="285">
        <v>56.877651498335325</v>
      </c>
      <c r="DO12" s="285">
        <v>85</v>
      </c>
      <c r="DP12" s="285">
        <v>675840.32956845511</v>
      </c>
      <c r="DQ12" s="285">
        <v>57.446428013318688</v>
      </c>
      <c r="DS12" s="285">
        <v>85</v>
      </c>
      <c r="DT12" s="285">
        <v>682598.73286413972</v>
      </c>
      <c r="DU12" s="285">
        <v>58.020892293451872</v>
      </c>
      <c r="DW12" s="285">
        <v>85</v>
      </c>
      <c r="DX12" s="285">
        <v>689424.72019278107</v>
      </c>
      <c r="DY12" s="285">
        <v>58.60110121638639</v>
      </c>
      <c r="EA12" s="285">
        <v>85</v>
      </c>
      <c r="EB12" s="285">
        <v>696318.96739470889</v>
      </c>
      <c r="EC12" s="285">
        <v>59.187112228550255</v>
      </c>
      <c r="EE12" s="285">
        <v>85</v>
      </c>
      <c r="EF12" s="285">
        <v>703282.15706865594</v>
      </c>
      <c r="EG12" s="285">
        <v>59.778983350835759</v>
      </c>
      <c r="EI12" s="285">
        <v>85</v>
      </c>
      <c r="EJ12" s="285">
        <v>710314.97863934247</v>
      </c>
      <c r="EK12" s="285">
        <v>60.37677318434411</v>
      </c>
    </row>
    <row r="13" spans="1:142" s="308" customFormat="1" x14ac:dyDescent="0.35">
      <c r="A13" s="307" t="s">
        <v>28</v>
      </c>
      <c r="B13" s="308" t="s">
        <v>248</v>
      </c>
      <c r="C13" s="307">
        <v>85</v>
      </c>
      <c r="D13" s="307">
        <v>488300</v>
      </c>
      <c r="E13" s="307">
        <v>41.505499999999998</v>
      </c>
      <c r="F13" s="307"/>
      <c r="G13" s="307">
        <v>85</v>
      </c>
      <c r="H13" s="307">
        <v>511500</v>
      </c>
      <c r="I13" s="307">
        <v>43.477499999999999</v>
      </c>
      <c r="J13" s="307"/>
      <c r="K13" s="307">
        <v>85</v>
      </c>
      <c r="L13" s="307">
        <v>516615</v>
      </c>
      <c r="M13" s="307">
        <v>43.912275000000001</v>
      </c>
      <c r="O13" s="308">
        <v>85</v>
      </c>
      <c r="P13" s="308">
        <v>521781.15</v>
      </c>
      <c r="Q13" s="308">
        <v>44.351397749999997</v>
      </c>
      <c r="S13" s="308">
        <v>85</v>
      </c>
      <c r="T13" s="308">
        <v>526998.96149999998</v>
      </c>
      <c r="U13" s="308">
        <v>44.794911727500001</v>
      </c>
      <c r="W13" s="308">
        <v>85</v>
      </c>
      <c r="X13" s="308">
        <v>532268.95111499995</v>
      </c>
      <c r="Y13" s="308">
        <v>45.242860844775002</v>
      </c>
      <c r="AA13" s="308">
        <v>85</v>
      </c>
      <c r="AB13" s="308">
        <v>537591.64062614995</v>
      </c>
      <c r="AC13" s="308">
        <v>45.695289453222742</v>
      </c>
      <c r="AE13" s="308">
        <v>85</v>
      </c>
      <c r="AF13" s="308">
        <v>542967.55703241145</v>
      </c>
      <c r="AG13" s="308">
        <v>46.152242347754971</v>
      </c>
      <c r="AI13" s="308">
        <v>85</v>
      </c>
      <c r="AJ13" s="308">
        <v>548397.23260273552</v>
      </c>
      <c r="AK13" s="308">
        <v>46.613764771232518</v>
      </c>
      <c r="AM13" s="308">
        <v>584.94999999999993</v>
      </c>
      <c r="AN13" s="308">
        <v>553881.20492876286</v>
      </c>
      <c r="AO13" s="308">
        <v>323.99281082307982</v>
      </c>
      <c r="AQ13" s="308">
        <v>584.94999999999993</v>
      </c>
      <c r="AR13" s="308">
        <v>559420.01697805047</v>
      </c>
      <c r="AS13" s="308">
        <v>327.23273893131062</v>
      </c>
      <c r="AU13" s="308">
        <v>584.94999999999993</v>
      </c>
      <c r="AV13" s="308">
        <v>565014.21714783099</v>
      </c>
      <c r="AW13" s="308">
        <v>330.50506632062371</v>
      </c>
      <c r="AY13" s="308">
        <v>584.94999999999993</v>
      </c>
      <c r="AZ13" s="308">
        <v>570664.35931930935</v>
      </c>
      <c r="BA13" s="308">
        <v>333.81011698382997</v>
      </c>
      <c r="BC13" s="308">
        <v>584.94999999999993</v>
      </c>
      <c r="BD13" s="308">
        <v>576371.0029125025</v>
      </c>
      <c r="BE13" s="308">
        <v>337.14821815366827</v>
      </c>
      <c r="BG13" s="308">
        <v>635.03099999999995</v>
      </c>
      <c r="BH13" s="308">
        <v>582134.71294162748</v>
      </c>
      <c r="BI13" s="308">
        <v>369.67358889403465</v>
      </c>
      <c r="BK13" s="308">
        <v>635.03099999999995</v>
      </c>
      <c r="BL13" s="308">
        <v>587956.06007104379</v>
      </c>
      <c r="BM13" s="308">
        <v>373.37032478297493</v>
      </c>
      <c r="BO13" s="308">
        <v>635.03099999999995</v>
      </c>
      <c r="BP13" s="308">
        <v>593835.62067175424</v>
      </c>
      <c r="BQ13" s="308">
        <v>377.10402803080473</v>
      </c>
      <c r="BS13" s="308">
        <v>635.03099999999995</v>
      </c>
      <c r="BT13" s="308">
        <v>599773.97687847179</v>
      </c>
      <c r="BU13" s="308">
        <v>380.87506831111278</v>
      </c>
      <c r="BW13" s="308">
        <v>635.03099999999995</v>
      </c>
      <c r="BX13" s="308">
        <v>605771.71664725651</v>
      </c>
      <c r="BY13" s="308">
        <v>384.68381899422388</v>
      </c>
      <c r="CA13" s="308">
        <v>670.03099999999995</v>
      </c>
      <c r="CB13" s="308">
        <v>611829.43381372909</v>
      </c>
      <c r="CC13" s="308">
        <v>409.94468736764668</v>
      </c>
      <c r="CE13" s="308">
        <v>670.03099999999995</v>
      </c>
      <c r="CF13" s="308">
        <v>617947.72815186635</v>
      </c>
      <c r="CG13" s="308">
        <v>414.04413424132309</v>
      </c>
      <c r="CI13" s="308">
        <v>670.03099999999995</v>
      </c>
      <c r="CJ13" s="308">
        <v>624127.20543338498</v>
      </c>
      <c r="CK13" s="308">
        <v>418.18457558373638</v>
      </c>
      <c r="CM13" s="308">
        <v>670.03099999999995</v>
      </c>
      <c r="CN13" s="308">
        <v>630368.4774877188</v>
      </c>
      <c r="CO13" s="308">
        <v>422.36642133957366</v>
      </c>
      <c r="CQ13" s="308">
        <v>670.03099999999995</v>
      </c>
      <c r="CR13" s="308">
        <v>636672.16226259596</v>
      </c>
      <c r="CS13" s="308">
        <v>426.59008555296941</v>
      </c>
      <c r="CU13" s="308">
        <v>750.03099999999995</v>
      </c>
      <c r="CV13" s="308">
        <v>643038.88388522191</v>
      </c>
      <c r="CW13" s="308">
        <v>482.2990971193168</v>
      </c>
      <c r="CY13" s="308">
        <v>750.03099999999995</v>
      </c>
      <c r="CZ13" s="308">
        <v>649469.27272407408</v>
      </c>
      <c r="DA13" s="308">
        <v>487.12208809050998</v>
      </c>
      <c r="DC13" s="308">
        <v>750.03099999999995</v>
      </c>
      <c r="DD13" s="308">
        <v>655963.96545131481</v>
      </c>
      <c r="DE13" s="308">
        <v>491.99330897141505</v>
      </c>
      <c r="DG13" s="308">
        <v>750.03099999999995</v>
      </c>
      <c r="DH13" s="308">
        <v>662523.60510582791</v>
      </c>
      <c r="DI13" s="308">
        <v>496.91324206112915</v>
      </c>
      <c r="DK13" s="308">
        <v>750.03099999999995</v>
      </c>
      <c r="DL13" s="308">
        <v>669148.84115688619</v>
      </c>
      <c r="DM13" s="308">
        <v>501.8823744817405</v>
      </c>
      <c r="DO13" s="308">
        <v>750.03099999999995</v>
      </c>
      <c r="DP13" s="308">
        <v>675840.32956845511</v>
      </c>
      <c r="DQ13" s="308">
        <v>506.90119822655794</v>
      </c>
      <c r="DS13" s="308">
        <v>750.03099999999995</v>
      </c>
      <c r="DT13" s="308">
        <v>682598.73286413972</v>
      </c>
      <c r="DU13" s="308">
        <v>511.97021020882357</v>
      </c>
      <c r="DW13" s="308">
        <v>750.03099999999995</v>
      </c>
      <c r="DX13" s="308">
        <v>689424.72019278107</v>
      </c>
      <c r="DY13" s="308">
        <v>517.0899123109117</v>
      </c>
      <c r="EA13" s="308">
        <v>750.03099999999995</v>
      </c>
      <c r="EB13" s="308">
        <v>696318.96739470889</v>
      </c>
      <c r="EC13" s="308">
        <v>522.26081143402087</v>
      </c>
      <c r="EE13" s="308">
        <v>750.03099999999995</v>
      </c>
      <c r="EF13" s="308">
        <v>703282.15706865594</v>
      </c>
      <c r="EG13" s="308">
        <v>527.4834195483611</v>
      </c>
      <c r="EI13" s="308">
        <v>750.03099999999995</v>
      </c>
      <c r="EJ13" s="308">
        <v>710314.97863934247</v>
      </c>
      <c r="EK13" s="308">
        <v>532.75825374384465</v>
      </c>
    </row>
    <row r="14" spans="1:142" s="310" customFormat="1" x14ac:dyDescent="0.35">
      <c r="A14" s="309" t="s">
        <v>28</v>
      </c>
      <c r="B14" s="310" t="s">
        <v>248</v>
      </c>
      <c r="C14" s="309">
        <v>85</v>
      </c>
      <c r="D14" s="309">
        <v>488300</v>
      </c>
      <c r="E14" s="309">
        <v>41.505499999999998</v>
      </c>
      <c r="F14" s="309"/>
      <c r="G14" s="309">
        <v>85</v>
      </c>
      <c r="H14" s="309">
        <v>511500</v>
      </c>
      <c r="I14" s="309">
        <v>43.477499999999999</v>
      </c>
      <c r="J14" s="309"/>
      <c r="K14" s="309">
        <v>85</v>
      </c>
      <c r="L14" s="309">
        <v>516615</v>
      </c>
      <c r="M14" s="309">
        <v>43.912275000000001</v>
      </c>
      <c r="O14" s="310">
        <v>85</v>
      </c>
      <c r="P14" s="310">
        <v>521781.15</v>
      </c>
      <c r="Q14" s="310">
        <v>44.351397749999997</v>
      </c>
      <c r="S14" s="310">
        <v>85</v>
      </c>
      <c r="T14" s="310">
        <v>526998.96149999998</v>
      </c>
      <c r="U14" s="310">
        <v>44.794911727500001</v>
      </c>
      <c r="W14" s="310">
        <v>85</v>
      </c>
      <c r="X14" s="310">
        <v>532268.95111499995</v>
      </c>
      <c r="Y14" s="310">
        <v>45.242860844775002</v>
      </c>
      <c r="AA14" s="310">
        <v>85</v>
      </c>
      <c r="AB14" s="310">
        <v>537591.64062614995</v>
      </c>
      <c r="AC14" s="310">
        <v>45.695289453222742</v>
      </c>
      <c r="AE14" s="310">
        <v>85</v>
      </c>
      <c r="AF14" s="310">
        <v>542967.55703241145</v>
      </c>
      <c r="AG14" s="310">
        <v>46.152242347754971</v>
      </c>
      <c r="AI14" s="310">
        <v>85</v>
      </c>
      <c r="AJ14" s="310">
        <v>548397.23260273552</v>
      </c>
      <c r="AK14" s="310">
        <v>46.613764771232518</v>
      </c>
      <c r="AM14" s="310">
        <v>85</v>
      </c>
      <c r="AN14" s="310">
        <v>553881.20492876286</v>
      </c>
      <c r="AO14" s="310">
        <v>47.07990241894484</v>
      </c>
      <c r="AQ14" s="310">
        <v>85</v>
      </c>
      <c r="AR14" s="310">
        <v>559420.01697805047</v>
      </c>
      <c r="AS14" s="310">
        <v>47.550701443134294</v>
      </c>
      <c r="AU14" s="310">
        <v>85</v>
      </c>
      <c r="AV14" s="310">
        <v>565014.21714783099</v>
      </c>
      <c r="AW14" s="310">
        <v>48.026208457565637</v>
      </c>
      <c r="AY14" s="310">
        <v>85</v>
      </c>
      <c r="AZ14" s="310">
        <v>570664.35931930935</v>
      </c>
      <c r="BA14" s="310">
        <v>48.506470542141294</v>
      </c>
      <c r="BC14" s="310">
        <v>85</v>
      </c>
      <c r="BD14" s="310">
        <v>576371.0029125025</v>
      </c>
      <c r="BE14" s="310">
        <v>48.991535247562716</v>
      </c>
      <c r="BG14" s="310">
        <v>85</v>
      </c>
      <c r="BH14" s="310">
        <v>582134.71294162748</v>
      </c>
      <c r="BI14" s="310">
        <v>49.481450600038336</v>
      </c>
      <c r="BK14" s="310">
        <v>85</v>
      </c>
      <c r="BL14" s="310">
        <v>587956.06007104379</v>
      </c>
      <c r="BM14" s="310">
        <v>49.976265106038717</v>
      </c>
      <c r="BO14" s="310">
        <v>85</v>
      </c>
      <c r="BP14" s="310">
        <v>593835.62067175424</v>
      </c>
      <c r="BQ14" s="310">
        <v>50.476027757099104</v>
      </c>
      <c r="BS14" s="310">
        <v>85</v>
      </c>
      <c r="BT14" s="310">
        <v>599773.97687847179</v>
      </c>
      <c r="BU14" s="310">
        <v>50.980788034670098</v>
      </c>
      <c r="BW14" s="310">
        <v>85</v>
      </c>
      <c r="BX14" s="310">
        <v>605771.71664725651</v>
      </c>
      <c r="BY14" s="310">
        <v>51.490595915016797</v>
      </c>
      <c r="CA14" s="310">
        <v>85</v>
      </c>
      <c r="CB14" s="310">
        <v>611829.43381372909</v>
      </c>
      <c r="CC14" s="310">
        <v>52.005501874166974</v>
      </c>
      <c r="CE14" s="310">
        <v>85</v>
      </c>
      <c r="CF14" s="310">
        <v>617947.72815186635</v>
      </c>
      <c r="CG14" s="310">
        <v>52.525556892908639</v>
      </c>
      <c r="CI14" s="310">
        <v>85</v>
      </c>
      <c r="CJ14" s="310">
        <v>624127.20543338498</v>
      </c>
      <c r="CK14" s="310">
        <v>53.050812461837722</v>
      </c>
      <c r="CM14" s="310">
        <v>85</v>
      </c>
      <c r="CN14" s="310">
        <v>630368.4774877188</v>
      </c>
      <c r="CO14" s="310">
        <v>53.581320586456094</v>
      </c>
      <c r="CQ14" s="310">
        <v>85</v>
      </c>
      <c r="CR14" s="310">
        <v>636672.16226259596</v>
      </c>
      <c r="CS14" s="310">
        <v>54.117133792320651</v>
      </c>
      <c r="CU14" s="310">
        <v>85</v>
      </c>
      <c r="CV14" s="310">
        <v>643038.88388522191</v>
      </c>
      <c r="CW14" s="310">
        <v>54.658305130243861</v>
      </c>
      <c r="CY14" s="310">
        <v>85</v>
      </c>
      <c r="CZ14" s="310">
        <v>649469.27272407408</v>
      </c>
      <c r="DA14" s="310">
        <v>55.204888181546295</v>
      </c>
      <c r="DC14" s="310">
        <v>85</v>
      </c>
      <c r="DD14" s="310">
        <v>655963.96545131481</v>
      </c>
      <c r="DE14" s="310">
        <v>55.756937063361754</v>
      </c>
      <c r="DG14" s="310">
        <v>85</v>
      </c>
      <c r="DH14" s="310">
        <v>662523.60510582791</v>
      </c>
      <c r="DI14" s="310">
        <v>56.314506433995376</v>
      </c>
      <c r="DK14" s="310">
        <v>85</v>
      </c>
      <c r="DL14" s="310">
        <v>669148.84115688619</v>
      </c>
      <c r="DM14" s="310">
        <v>56.877651498335325</v>
      </c>
      <c r="DO14" s="310">
        <v>85</v>
      </c>
      <c r="DP14" s="310">
        <v>675840.32956845511</v>
      </c>
      <c r="DQ14" s="310">
        <v>57.446428013318688</v>
      </c>
      <c r="DS14" s="310">
        <v>85</v>
      </c>
      <c r="DT14" s="310">
        <v>682598.73286413972</v>
      </c>
      <c r="DU14" s="310">
        <v>58.020892293451872</v>
      </c>
      <c r="DW14" s="310">
        <v>85</v>
      </c>
      <c r="DX14" s="310">
        <v>689424.72019278107</v>
      </c>
      <c r="DY14" s="310">
        <v>58.60110121638639</v>
      </c>
      <c r="EA14" s="310">
        <v>85</v>
      </c>
      <c r="EB14" s="310">
        <v>696318.96739470889</v>
      </c>
      <c r="EC14" s="310">
        <v>59.187112228550255</v>
      </c>
      <c r="EE14" s="310">
        <v>85</v>
      </c>
      <c r="EF14" s="310">
        <v>703282.15706865594</v>
      </c>
      <c r="EG14" s="310">
        <v>59.778983350835759</v>
      </c>
      <c r="EI14" s="310">
        <v>85</v>
      </c>
      <c r="EJ14" s="310">
        <v>710314.97863934247</v>
      </c>
      <c r="EK14" s="310">
        <v>60.37677318434411</v>
      </c>
    </row>
    <row r="16" spans="1:142" s="285" customFormat="1" x14ac:dyDescent="0.35">
      <c r="A16" s="84" t="s">
        <v>271</v>
      </c>
      <c r="B16" s="285" t="s">
        <v>272</v>
      </c>
      <c r="C16" s="84">
        <v>0</v>
      </c>
      <c r="D16" s="84">
        <v>488300</v>
      </c>
      <c r="E16" s="84">
        <v>0</v>
      </c>
      <c r="F16" s="84"/>
      <c r="G16" s="84">
        <v>0</v>
      </c>
      <c r="H16" s="84">
        <v>511500</v>
      </c>
      <c r="I16" s="84">
        <v>0</v>
      </c>
      <c r="J16" s="84"/>
      <c r="K16" s="84">
        <v>0</v>
      </c>
      <c r="L16" s="84">
        <v>516615</v>
      </c>
      <c r="M16" s="84">
        <v>0</v>
      </c>
      <c r="O16" s="285">
        <v>0</v>
      </c>
      <c r="P16" s="285">
        <v>521781.15</v>
      </c>
      <c r="Q16" s="285">
        <v>0</v>
      </c>
      <c r="S16" s="285">
        <v>0</v>
      </c>
      <c r="T16" s="285">
        <v>526998.96149999998</v>
      </c>
      <c r="U16" s="285">
        <v>0</v>
      </c>
      <c r="W16" s="285">
        <v>0</v>
      </c>
      <c r="X16" s="285">
        <v>532268.95111499995</v>
      </c>
      <c r="Y16" s="285">
        <v>0</v>
      </c>
      <c r="AA16" s="285">
        <v>0</v>
      </c>
      <c r="AB16" s="285">
        <v>537591.64062614995</v>
      </c>
      <c r="AC16" s="285">
        <v>0</v>
      </c>
      <c r="AE16" s="285">
        <v>0</v>
      </c>
      <c r="AF16" s="285">
        <v>542967.55703241145</v>
      </c>
      <c r="AG16" s="285">
        <v>0</v>
      </c>
      <c r="AI16" s="285">
        <v>0</v>
      </c>
      <c r="AJ16" s="285">
        <v>548397.23260273552</v>
      </c>
      <c r="AK16" s="285">
        <v>0</v>
      </c>
      <c r="AM16" s="285">
        <v>0</v>
      </c>
      <c r="AN16" s="285">
        <v>553881.20492876286</v>
      </c>
      <c r="AO16" s="285">
        <v>0</v>
      </c>
      <c r="AQ16" s="285">
        <v>0</v>
      </c>
      <c r="AR16" s="285">
        <v>559420.01697805047</v>
      </c>
      <c r="AS16" s="285">
        <v>0</v>
      </c>
      <c r="AU16" s="285">
        <v>0</v>
      </c>
      <c r="AV16" s="285">
        <v>565014.21714783099</v>
      </c>
      <c r="AW16" s="285">
        <v>0</v>
      </c>
      <c r="AY16" s="285">
        <v>0</v>
      </c>
      <c r="AZ16" s="285">
        <v>570664.35931930935</v>
      </c>
      <c r="BA16" s="285">
        <v>0</v>
      </c>
      <c r="BC16" s="285">
        <v>0</v>
      </c>
      <c r="BD16" s="285">
        <v>576371.0029125025</v>
      </c>
      <c r="BE16" s="285">
        <v>0</v>
      </c>
      <c r="BG16" s="285">
        <v>5</v>
      </c>
      <c r="BH16" s="285">
        <v>582134.71294162748</v>
      </c>
      <c r="BI16" s="285">
        <v>2.9106735647081372</v>
      </c>
      <c r="BK16" s="285">
        <v>5</v>
      </c>
      <c r="BL16" s="285">
        <v>587956.06007104379</v>
      </c>
      <c r="BM16" s="285">
        <v>2.9397803003552188</v>
      </c>
      <c r="BO16" s="285">
        <v>5</v>
      </c>
      <c r="BP16" s="285">
        <v>593835.62067175424</v>
      </c>
      <c r="BQ16" s="285">
        <v>2.9691781033587712</v>
      </c>
      <c r="BS16" s="285">
        <v>5</v>
      </c>
      <c r="BT16" s="285">
        <v>599773.97687847179</v>
      </c>
      <c r="BU16" s="285">
        <v>2.9988698843923589</v>
      </c>
      <c r="BW16" s="285">
        <v>5</v>
      </c>
      <c r="BX16" s="285">
        <v>605771.71664725651</v>
      </c>
      <c r="BY16" s="285">
        <v>3.0288585832362829</v>
      </c>
      <c r="CA16" s="285">
        <v>10</v>
      </c>
      <c r="CB16" s="285">
        <v>611829.43381372909</v>
      </c>
      <c r="CC16" s="285">
        <v>6.1182943381372912</v>
      </c>
      <c r="CE16" s="285">
        <v>10</v>
      </c>
      <c r="CF16" s="285">
        <v>617947.72815186635</v>
      </c>
      <c r="CG16" s="285">
        <v>6.1794772815186629</v>
      </c>
      <c r="CI16" s="285">
        <v>10</v>
      </c>
      <c r="CJ16" s="285">
        <v>624127.20543338498</v>
      </c>
      <c r="CK16" s="285">
        <v>6.2412720543338498</v>
      </c>
      <c r="CM16" s="285">
        <v>10</v>
      </c>
      <c r="CN16" s="285">
        <v>630368.4774877188</v>
      </c>
      <c r="CO16" s="285">
        <v>6.3036847748771878</v>
      </c>
      <c r="CQ16" s="285">
        <v>10</v>
      </c>
      <c r="CR16" s="285">
        <v>636672.16226259596</v>
      </c>
      <c r="CS16" s="285">
        <v>6.3667216226259598</v>
      </c>
      <c r="CU16" s="285">
        <v>15</v>
      </c>
      <c r="CV16" s="285">
        <v>643038.88388522191</v>
      </c>
      <c r="CW16" s="285">
        <v>9.6455832582783287</v>
      </c>
      <c r="CY16" s="285">
        <v>15</v>
      </c>
      <c r="CZ16" s="285">
        <v>649469.27272407408</v>
      </c>
      <c r="DA16" s="285">
        <v>9.7420390908611125</v>
      </c>
      <c r="DC16" s="285">
        <v>15</v>
      </c>
      <c r="DD16" s="285">
        <v>655963.96545131481</v>
      </c>
      <c r="DE16" s="285">
        <v>9.8394594817697225</v>
      </c>
      <c r="DG16" s="285">
        <v>15</v>
      </c>
      <c r="DH16" s="285">
        <v>662523.60510582791</v>
      </c>
      <c r="DI16" s="285">
        <v>9.9378540765874188</v>
      </c>
      <c r="DK16" s="285">
        <v>15</v>
      </c>
      <c r="DL16" s="285">
        <v>669148.84115688619</v>
      </c>
      <c r="DM16" s="285">
        <v>10.037232617353292</v>
      </c>
      <c r="DO16" s="285">
        <v>20</v>
      </c>
      <c r="DP16" s="285">
        <v>675840.32956845511</v>
      </c>
      <c r="DQ16" s="285">
        <v>13.516806591369102</v>
      </c>
      <c r="DS16" s="285">
        <v>20</v>
      </c>
      <c r="DT16" s="285">
        <v>682598.73286413972</v>
      </c>
      <c r="DU16" s="285">
        <v>13.651974657282794</v>
      </c>
      <c r="DW16" s="285">
        <v>20</v>
      </c>
      <c r="DX16" s="285">
        <v>689424.72019278107</v>
      </c>
      <c r="DY16" s="285">
        <v>13.788494403855621</v>
      </c>
      <c r="EA16" s="285">
        <v>20</v>
      </c>
      <c r="EB16" s="285">
        <v>696318.96739470889</v>
      </c>
      <c r="EC16" s="285">
        <v>13.926379347894176</v>
      </c>
      <c r="EE16" s="285">
        <v>20</v>
      </c>
      <c r="EF16" s="285">
        <v>703282.15706865594</v>
      </c>
      <c r="EG16" s="285">
        <v>14.065643141373119</v>
      </c>
      <c r="EI16" s="285">
        <v>20</v>
      </c>
      <c r="EJ16" s="285">
        <v>710314.97863934247</v>
      </c>
      <c r="EK16" s="285">
        <v>14.206299572786849</v>
      </c>
    </row>
    <row r="17" spans="1:141" s="308" customFormat="1" x14ac:dyDescent="0.35">
      <c r="A17" s="307" t="s">
        <v>271</v>
      </c>
      <c r="B17" s="308" t="s">
        <v>272</v>
      </c>
      <c r="C17" s="307">
        <v>0</v>
      </c>
      <c r="D17" s="307">
        <v>488300</v>
      </c>
      <c r="E17" s="307">
        <v>0</v>
      </c>
      <c r="F17" s="307"/>
      <c r="G17" s="307">
        <v>0</v>
      </c>
      <c r="H17" s="307">
        <v>511500</v>
      </c>
      <c r="I17" s="307">
        <v>0</v>
      </c>
      <c r="J17" s="307"/>
      <c r="K17" s="307">
        <v>0</v>
      </c>
      <c r="L17" s="307">
        <v>516615</v>
      </c>
      <c r="M17" s="307">
        <v>0</v>
      </c>
      <c r="O17" s="308">
        <v>0</v>
      </c>
      <c r="P17" s="308">
        <v>521781.15</v>
      </c>
      <c r="Q17" s="308">
        <v>0</v>
      </c>
      <c r="S17" s="308">
        <v>0</v>
      </c>
      <c r="T17" s="308">
        <v>526998.96149999998</v>
      </c>
      <c r="U17" s="308">
        <v>0</v>
      </c>
      <c r="W17" s="308">
        <v>0</v>
      </c>
      <c r="X17" s="308">
        <v>532268.95111499995</v>
      </c>
      <c r="Y17" s="308">
        <v>0</v>
      </c>
      <c r="AA17" s="308">
        <v>0</v>
      </c>
      <c r="AB17" s="308">
        <v>537591.64062614995</v>
      </c>
      <c r="AC17" s="308">
        <v>0</v>
      </c>
      <c r="AE17" s="308">
        <v>0</v>
      </c>
      <c r="AF17" s="308">
        <v>542967.55703241145</v>
      </c>
      <c r="AG17" s="308">
        <v>0</v>
      </c>
      <c r="AI17" s="308">
        <v>0</v>
      </c>
      <c r="AJ17" s="308">
        <v>548397.23260273552</v>
      </c>
      <c r="AK17" s="308">
        <v>0</v>
      </c>
      <c r="AM17" s="308">
        <v>10</v>
      </c>
      <c r="AN17" s="308">
        <v>553881.20492876286</v>
      </c>
      <c r="AO17" s="308">
        <v>5.5388120492876283</v>
      </c>
      <c r="AQ17" s="308">
        <v>10</v>
      </c>
      <c r="AR17" s="308">
        <v>559420.01697805047</v>
      </c>
      <c r="AS17" s="308">
        <v>5.594200169780505</v>
      </c>
      <c r="AU17" s="308">
        <v>10</v>
      </c>
      <c r="AV17" s="308">
        <v>565014.21714783099</v>
      </c>
      <c r="AW17" s="308">
        <v>5.6501421714783095</v>
      </c>
      <c r="AY17" s="308">
        <v>10</v>
      </c>
      <c r="AZ17" s="308">
        <v>570664.35931930935</v>
      </c>
      <c r="BA17" s="308">
        <v>5.7066435931930934</v>
      </c>
      <c r="BC17" s="308">
        <v>10</v>
      </c>
      <c r="BD17" s="308">
        <v>576371.0029125025</v>
      </c>
      <c r="BE17" s="308">
        <v>5.7637100291250256</v>
      </c>
      <c r="BG17" s="308">
        <v>30</v>
      </c>
      <c r="BH17" s="308">
        <v>582134.71294162748</v>
      </c>
      <c r="BI17" s="308">
        <v>17.464041388248823</v>
      </c>
      <c r="BK17" s="308">
        <v>30</v>
      </c>
      <c r="BL17" s="308">
        <v>587956.06007104379</v>
      </c>
      <c r="BM17" s="308">
        <v>17.638681802131313</v>
      </c>
      <c r="BO17" s="308">
        <v>30</v>
      </c>
      <c r="BP17" s="308">
        <v>593835.62067175424</v>
      </c>
      <c r="BQ17" s="308">
        <v>17.815068620152626</v>
      </c>
      <c r="BS17" s="308">
        <v>30</v>
      </c>
      <c r="BT17" s="308">
        <v>599773.97687847179</v>
      </c>
      <c r="BU17" s="308">
        <v>17.993219306354153</v>
      </c>
      <c r="BW17" s="308">
        <v>30</v>
      </c>
      <c r="BX17" s="308">
        <v>605771.71664725651</v>
      </c>
      <c r="BY17" s="308">
        <v>18.173151499417695</v>
      </c>
      <c r="CA17" s="308">
        <v>50</v>
      </c>
      <c r="CB17" s="308">
        <v>611829.43381372909</v>
      </c>
      <c r="CC17" s="308">
        <v>30.591471690686454</v>
      </c>
      <c r="CE17" s="308">
        <v>50</v>
      </c>
      <c r="CF17" s="308">
        <v>617947.72815186635</v>
      </c>
      <c r="CG17" s="308">
        <v>30.897386407593316</v>
      </c>
      <c r="CI17" s="308">
        <v>50</v>
      </c>
      <c r="CJ17" s="308">
        <v>624127.20543338498</v>
      </c>
      <c r="CK17" s="308">
        <v>31.206360271669251</v>
      </c>
      <c r="CM17" s="308">
        <v>50</v>
      </c>
      <c r="CN17" s="308">
        <v>630368.4774877188</v>
      </c>
      <c r="CO17" s="308">
        <v>31.518423874385942</v>
      </c>
      <c r="CQ17" s="308">
        <v>50</v>
      </c>
      <c r="CR17" s="308">
        <v>636672.16226259596</v>
      </c>
      <c r="CS17" s="308">
        <v>31.833608113129799</v>
      </c>
      <c r="CU17" s="308">
        <v>80</v>
      </c>
      <c r="CV17" s="308">
        <v>643038.88388522191</v>
      </c>
      <c r="CW17" s="308">
        <v>51.443110710817756</v>
      </c>
      <c r="CY17" s="308">
        <v>80</v>
      </c>
      <c r="CZ17" s="308">
        <v>649469.27272407408</v>
      </c>
      <c r="DA17" s="308">
        <v>51.957541817925929</v>
      </c>
      <c r="DC17" s="308">
        <v>80</v>
      </c>
      <c r="DD17" s="308">
        <v>655963.96545131481</v>
      </c>
      <c r="DE17" s="308">
        <v>52.477117236105187</v>
      </c>
      <c r="DG17" s="308">
        <v>80</v>
      </c>
      <c r="DH17" s="308">
        <v>662523.60510582791</v>
      </c>
      <c r="DI17" s="308">
        <v>53.001888408466236</v>
      </c>
      <c r="DK17" s="308">
        <v>80</v>
      </c>
      <c r="DL17" s="308">
        <v>669148.84115688619</v>
      </c>
      <c r="DM17" s="308">
        <v>53.531907292550891</v>
      </c>
      <c r="DO17" s="308">
        <v>80</v>
      </c>
      <c r="DP17" s="308">
        <v>675840.32956845511</v>
      </c>
      <c r="DQ17" s="308">
        <v>54.067226365476408</v>
      </c>
      <c r="DS17" s="308">
        <v>80</v>
      </c>
      <c r="DT17" s="308">
        <v>682598.73286413972</v>
      </c>
      <c r="DU17" s="308">
        <v>54.607898629131178</v>
      </c>
      <c r="DW17" s="308">
        <v>80</v>
      </c>
      <c r="DX17" s="308">
        <v>689424.72019278107</v>
      </c>
      <c r="DY17" s="308">
        <v>55.153977615422484</v>
      </c>
      <c r="EA17" s="308">
        <v>80</v>
      </c>
      <c r="EB17" s="308">
        <v>696318.96739470889</v>
      </c>
      <c r="EC17" s="308">
        <v>55.705517391576706</v>
      </c>
      <c r="EE17" s="308">
        <v>80</v>
      </c>
      <c r="EF17" s="308">
        <v>703282.15706865594</v>
      </c>
      <c r="EG17" s="308">
        <v>56.262572565492476</v>
      </c>
      <c r="EI17" s="308">
        <v>80</v>
      </c>
      <c r="EJ17" s="308">
        <v>710314.97863934247</v>
      </c>
      <c r="EK17" s="308">
        <v>56.825198291147395</v>
      </c>
    </row>
    <row r="18" spans="1:141" s="310" customFormat="1" x14ac:dyDescent="0.35">
      <c r="A18" s="309" t="s">
        <v>271</v>
      </c>
      <c r="B18" s="310" t="s">
        <v>272</v>
      </c>
      <c r="C18" s="309">
        <v>0</v>
      </c>
      <c r="D18" s="309">
        <v>488300</v>
      </c>
      <c r="E18" s="309">
        <v>0</v>
      </c>
      <c r="F18" s="309"/>
      <c r="G18" s="309">
        <v>0</v>
      </c>
      <c r="H18" s="309">
        <v>511500</v>
      </c>
      <c r="I18" s="309">
        <v>0</v>
      </c>
      <c r="J18" s="309"/>
      <c r="K18" s="309">
        <v>0</v>
      </c>
      <c r="L18" s="309">
        <v>516615</v>
      </c>
      <c r="M18" s="309">
        <v>0</v>
      </c>
      <c r="O18" s="310">
        <v>0</v>
      </c>
      <c r="P18" s="310">
        <v>521781.15</v>
      </c>
      <c r="Q18" s="310">
        <v>0</v>
      </c>
      <c r="S18" s="310">
        <v>0</v>
      </c>
      <c r="T18" s="310">
        <v>526998.96149999998</v>
      </c>
      <c r="U18" s="310">
        <v>0</v>
      </c>
      <c r="W18" s="310">
        <v>0</v>
      </c>
      <c r="X18" s="310">
        <v>532268.95111499995</v>
      </c>
      <c r="Y18" s="310">
        <v>0</v>
      </c>
      <c r="AA18" s="310">
        <v>0</v>
      </c>
      <c r="AB18" s="310">
        <v>537591.64062614995</v>
      </c>
      <c r="AC18" s="310">
        <v>0</v>
      </c>
      <c r="AE18" s="310">
        <v>0</v>
      </c>
      <c r="AF18" s="310">
        <v>542967.55703241145</v>
      </c>
      <c r="AG18" s="310">
        <v>0</v>
      </c>
      <c r="AI18" s="310">
        <v>0</v>
      </c>
      <c r="AJ18" s="310">
        <v>548397.23260273552</v>
      </c>
      <c r="AK18" s="310">
        <v>0</v>
      </c>
      <c r="AM18" s="310">
        <v>0</v>
      </c>
      <c r="AN18" s="310">
        <v>553881.20492876286</v>
      </c>
      <c r="AO18" s="310">
        <v>0</v>
      </c>
      <c r="AQ18" s="310">
        <v>0</v>
      </c>
      <c r="AR18" s="310">
        <v>559420.01697805047</v>
      </c>
      <c r="AS18" s="310">
        <v>0</v>
      </c>
      <c r="AU18" s="310">
        <v>0</v>
      </c>
      <c r="AV18" s="310">
        <v>565014.21714783099</v>
      </c>
      <c r="AW18" s="310">
        <v>0</v>
      </c>
      <c r="AY18" s="310">
        <v>0</v>
      </c>
      <c r="AZ18" s="310">
        <v>570664.35931930935</v>
      </c>
      <c r="BA18" s="310">
        <v>0</v>
      </c>
      <c r="BC18" s="310">
        <v>0</v>
      </c>
      <c r="BD18" s="310">
        <v>576371.0029125025</v>
      </c>
      <c r="BE18" s="310">
        <v>0</v>
      </c>
      <c r="BG18" s="310">
        <v>0</v>
      </c>
      <c r="BH18" s="310">
        <v>582134.71294162748</v>
      </c>
      <c r="BI18" s="310">
        <v>0</v>
      </c>
      <c r="BK18" s="310">
        <v>0</v>
      </c>
      <c r="BL18" s="310">
        <v>587956.06007104379</v>
      </c>
      <c r="BM18" s="310">
        <v>0</v>
      </c>
      <c r="BO18" s="310">
        <v>0</v>
      </c>
      <c r="BP18" s="310">
        <v>593835.62067175424</v>
      </c>
      <c r="BQ18" s="310">
        <v>0</v>
      </c>
      <c r="BS18" s="310">
        <v>0</v>
      </c>
      <c r="BT18" s="310">
        <v>599773.97687847179</v>
      </c>
      <c r="BU18" s="310">
        <v>0</v>
      </c>
      <c r="BW18" s="310">
        <v>0</v>
      </c>
      <c r="BX18" s="310">
        <v>605771.71664725651</v>
      </c>
      <c r="BY18" s="310">
        <v>0</v>
      </c>
      <c r="CA18" s="310">
        <v>0</v>
      </c>
      <c r="CB18" s="310">
        <v>611829.43381372909</v>
      </c>
      <c r="CC18" s="310">
        <v>0</v>
      </c>
      <c r="CE18" s="310">
        <v>0</v>
      </c>
      <c r="CF18" s="310">
        <v>617947.72815186635</v>
      </c>
      <c r="CG18" s="310">
        <v>0</v>
      </c>
      <c r="CI18" s="310">
        <v>0</v>
      </c>
      <c r="CJ18" s="310">
        <v>624127.20543338498</v>
      </c>
      <c r="CK18" s="310">
        <v>0</v>
      </c>
      <c r="CM18" s="310">
        <v>0</v>
      </c>
      <c r="CN18" s="310">
        <v>630368.4774877188</v>
      </c>
      <c r="CO18" s="310">
        <v>0</v>
      </c>
      <c r="CQ18" s="310">
        <v>0</v>
      </c>
      <c r="CR18" s="310">
        <v>636672.16226259596</v>
      </c>
      <c r="CS18" s="310">
        <v>0</v>
      </c>
      <c r="CU18" s="310">
        <v>0</v>
      </c>
      <c r="CV18" s="310">
        <v>643038.88388522191</v>
      </c>
      <c r="CW18" s="310">
        <v>0</v>
      </c>
      <c r="CY18" s="310">
        <v>0</v>
      </c>
      <c r="CZ18" s="310">
        <v>649469.27272407408</v>
      </c>
      <c r="DA18" s="310">
        <v>0</v>
      </c>
      <c r="DC18" s="310">
        <v>0</v>
      </c>
      <c r="DD18" s="310">
        <v>655963.96545131481</v>
      </c>
      <c r="DE18" s="310">
        <v>0</v>
      </c>
      <c r="DG18" s="310">
        <v>0</v>
      </c>
      <c r="DH18" s="310">
        <v>662523.60510582791</v>
      </c>
      <c r="DI18" s="310">
        <v>0</v>
      </c>
      <c r="DK18" s="310">
        <v>0</v>
      </c>
      <c r="DL18" s="310">
        <v>669148.84115688619</v>
      </c>
      <c r="DM18" s="310">
        <v>0</v>
      </c>
      <c r="DO18" s="310">
        <v>0</v>
      </c>
      <c r="DP18" s="310">
        <v>675840.32956845511</v>
      </c>
      <c r="DQ18" s="310">
        <v>0</v>
      </c>
      <c r="DS18" s="310">
        <v>0</v>
      </c>
      <c r="DT18" s="310">
        <v>682598.73286413972</v>
      </c>
      <c r="DU18" s="310">
        <v>0</v>
      </c>
      <c r="DW18" s="310">
        <v>0</v>
      </c>
      <c r="DX18" s="310">
        <v>689424.72019278107</v>
      </c>
      <c r="DY18" s="310">
        <v>0</v>
      </c>
      <c r="EA18" s="310">
        <v>0</v>
      </c>
      <c r="EB18" s="310">
        <v>696318.96739470889</v>
      </c>
      <c r="EC18" s="310">
        <v>0</v>
      </c>
      <c r="EE18" s="310">
        <v>0</v>
      </c>
      <c r="EF18" s="310">
        <v>703282.15706865594</v>
      </c>
      <c r="EG18" s="310">
        <v>0</v>
      </c>
      <c r="EI18" s="310">
        <v>0</v>
      </c>
      <c r="EJ18" s="310">
        <v>710314.97863934247</v>
      </c>
      <c r="EK18" s="310">
        <v>0</v>
      </c>
    </row>
    <row r="20" spans="1:141" s="285" customFormat="1" x14ac:dyDescent="0.35">
      <c r="A20" s="84" t="s">
        <v>49</v>
      </c>
      <c r="B20" s="285" t="s">
        <v>44</v>
      </c>
      <c r="C20" s="84">
        <v>158</v>
      </c>
      <c r="D20" s="84">
        <v>546000</v>
      </c>
      <c r="E20" s="84">
        <v>86.268000000000001</v>
      </c>
      <c r="F20" s="84"/>
      <c r="G20" s="84">
        <v>165.75</v>
      </c>
      <c r="H20" s="84">
        <v>551460</v>
      </c>
      <c r="I20" s="84">
        <v>91.404494999999997</v>
      </c>
      <c r="J20" s="84"/>
      <c r="K20" s="84">
        <v>173.5</v>
      </c>
      <c r="L20" s="84">
        <v>556974.6</v>
      </c>
      <c r="M20" s="84">
        <v>96.635093099999992</v>
      </c>
      <c r="O20" s="285">
        <v>181.25</v>
      </c>
      <c r="P20" s="285">
        <v>562544.34600000002</v>
      </c>
      <c r="Q20" s="285">
        <v>101.96116271250001</v>
      </c>
      <c r="S20" s="285">
        <v>189</v>
      </c>
      <c r="T20" s="285">
        <v>568169.78946</v>
      </c>
      <c r="U20" s="285">
        <v>107.38409020793999</v>
      </c>
      <c r="W20" s="285">
        <v>196.2</v>
      </c>
      <c r="X20" s="285">
        <v>573851.48735459999</v>
      </c>
      <c r="Y20" s="285">
        <v>112.58966181897252</v>
      </c>
      <c r="AA20" s="285">
        <v>203.39999999999998</v>
      </c>
      <c r="AB20" s="285">
        <v>579590.00222814595</v>
      </c>
      <c r="AC20" s="285">
        <v>117.88860645320487</v>
      </c>
      <c r="AE20" s="285">
        <v>210.59999999999997</v>
      </c>
      <c r="AF20" s="285">
        <v>585385.9022504274</v>
      </c>
      <c r="AG20" s="285">
        <v>123.28227101393999</v>
      </c>
      <c r="AI20" s="285">
        <v>217.79999999999995</v>
      </c>
      <c r="AJ20" s="285">
        <v>591239.7612729317</v>
      </c>
      <c r="AK20" s="285">
        <v>128.77202000524449</v>
      </c>
      <c r="AM20" s="285">
        <v>225</v>
      </c>
      <c r="AN20" s="285">
        <v>597152.15888566105</v>
      </c>
      <c r="AO20" s="285">
        <v>134.35923574927375</v>
      </c>
      <c r="AQ20" s="285">
        <v>230</v>
      </c>
      <c r="AR20" s="285">
        <v>603123.68047451763</v>
      </c>
      <c r="AS20" s="285">
        <v>138.71844650913906</v>
      </c>
      <c r="AU20" s="285">
        <v>235</v>
      </c>
      <c r="AV20" s="285">
        <v>609154.91727926279</v>
      </c>
      <c r="AW20" s="285">
        <v>143.15140556062676</v>
      </c>
      <c r="AY20" s="285">
        <v>240</v>
      </c>
      <c r="AZ20" s="285">
        <v>615246.46645205538</v>
      </c>
      <c r="BA20" s="285">
        <v>147.6591519484933</v>
      </c>
      <c r="BC20" s="285">
        <v>245</v>
      </c>
      <c r="BD20" s="285">
        <v>621398.93111657596</v>
      </c>
      <c r="BE20" s="285">
        <v>152.24273812356111</v>
      </c>
      <c r="BG20" s="285">
        <v>250</v>
      </c>
      <c r="BH20" s="285">
        <v>627612.92042774172</v>
      </c>
      <c r="BI20" s="285">
        <v>156.90323010693544</v>
      </c>
      <c r="BK20" s="285">
        <v>250.6</v>
      </c>
      <c r="BL20" s="285">
        <v>633889.04963201913</v>
      </c>
      <c r="BM20" s="285">
        <v>158.85259583778398</v>
      </c>
      <c r="BO20" s="285">
        <v>251.2</v>
      </c>
      <c r="BP20" s="285">
        <v>640227.94012833934</v>
      </c>
      <c r="BQ20" s="285">
        <v>160.82525856023884</v>
      </c>
      <c r="BS20" s="285">
        <v>251.79999999999998</v>
      </c>
      <c r="BT20" s="285">
        <v>646630.2195296227</v>
      </c>
      <c r="BU20" s="285">
        <v>162.82148927755898</v>
      </c>
      <c r="BW20" s="285">
        <v>252.39999999999998</v>
      </c>
      <c r="BX20" s="285">
        <v>653096.52172491897</v>
      </c>
      <c r="BY20" s="285">
        <v>164.84156208336952</v>
      </c>
      <c r="CA20" s="285">
        <v>253</v>
      </c>
      <c r="CB20" s="285">
        <v>659627.48694216821</v>
      </c>
      <c r="CC20" s="285">
        <v>166.88575419636854</v>
      </c>
      <c r="CE20" s="285">
        <v>262</v>
      </c>
      <c r="CF20" s="285">
        <v>666223.76181158994</v>
      </c>
      <c r="CG20" s="285">
        <v>174.55062559463656</v>
      </c>
      <c r="CI20" s="285">
        <v>271</v>
      </c>
      <c r="CJ20" s="285">
        <v>672885.9994297059</v>
      </c>
      <c r="CK20" s="285">
        <v>182.35210584545032</v>
      </c>
      <c r="CM20" s="285">
        <v>280</v>
      </c>
      <c r="CN20" s="285">
        <v>679614.85942400293</v>
      </c>
      <c r="CO20" s="285">
        <v>190.29216063872082</v>
      </c>
      <c r="CQ20" s="285">
        <v>289</v>
      </c>
      <c r="CR20" s="285">
        <v>686411.00801824301</v>
      </c>
      <c r="CS20" s="285">
        <v>198.37278131727223</v>
      </c>
      <c r="CU20" s="285">
        <v>298</v>
      </c>
      <c r="CV20" s="285">
        <v>693275.11809842545</v>
      </c>
      <c r="CW20" s="285">
        <v>206.59598519333079</v>
      </c>
      <c r="CY20" s="285">
        <v>308.60000000000002</v>
      </c>
      <c r="CZ20" s="285">
        <v>700207.86927940976</v>
      </c>
      <c r="DA20" s="285">
        <v>216.08414845962588</v>
      </c>
      <c r="DC20" s="285">
        <v>319.20000000000005</v>
      </c>
      <c r="DD20" s="285">
        <v>707209.94797220384</v>
      </c>
      <c r="DE20" s="285">
        <v>225.7414153927275</v>
      </c>
      <c r="DG20" s="285">
        <v>329.80000000000007</v>
      </c>
      <c r="DH20" s="285">
        <v>714282.04745192593</v>
      </c>
      <c r="DI20" s="285">
        <v>235.57021924964522</v>
      </c>
      <c r="DK20" s="285">
        <v>340.40000000000009</v>
      </c>
      <c r="DL20" s="285">
        <v>721424.86792644521</v>
      </c>
      <c r="DM20" s="285">
        <v>245.57302504216199</v>
      </c>
      <c r="DO20" s="285">
        <v>351</v>
      </c>
      <c r="DP20" s="285">
        <v>728639.11660570966</v>
      </c>
      <c r="DQ20" s="285">
        <v>255.7523299286041</v>
      </c>
      <c r="DS20" s="285">
        <v>360</v>
      </c>
      <c r="DT20" s="285">
        <v>735925.50777176674</v>
      </c>
      <c r="DU20" s="285">
        <v>264.93318279783603</v>
      </c>
      <c r="DW20" s="285">
        <v>369</v>
      </c>
      <c r="DX20" s="285">
        <v>743284.76284948445</v>
      </c>
      <c r="DY20" s="285">
        <v>274.27207749145981</v>
      </c>
      <c r="EA20" s="285">
        <v>378</v>
      </c>
      <c r="EB20" s="285">
        <v>750717.61047797929</v>
      </c>
      <c r="EC20" s="285">
        <v>283.77125676067612</v>
      </c>
      <c r="EE20" s="285">
        <v>387</v>
      </c>
      <c r="EF20" s="285">
        <v>758224.78658275912</v>
      </c>
      <c r="EG20" s="285">
        <v>293.43299240752782</v>
      </c>
      <c r="EI20" s="285">
        <v>396</v>
      </c>
      <c r="EJ20" s="285">
        <v>765807.03444858675</v>
      </c>
      <c r="EK20" s="285">
        <v>303.25958564164034</v>
      </c>
    </row>
    <row r="21" spans="1:141" s="308" customFormat="1" x14ac:dyDescent="0.35">
      <c r="A21" s="307" t="s">
        <v>49</v>
      </c>
      <c r="B21" s="308" t="s">
        <v>44</v>
      </c>
      <c r="C21" s="307">
        <v>158</v>
      </c>
      <c r="D21" s="307">
        <v>546000</v>
      </c>
      <c r="E21" s="307">
        <v>86.268000000000001</v>
      </c>
      <c r="F21" s="307"/>
      <c r="G21" s="307">
        <v>165.75</v>
      </c>
      <c r="H21" s="307">
        <v>551460</v>
      </c>
      <c r="I21" s="307">
        <v>91.404494999999997</v>
      </c>
      <c r="J21" s="307"/>
      <c r="K21" s="307">
        <v>173.5</v>
      </c>
      <c r="L21" s="307">
        <v>556974.6</v>
      </c>
      <c r="M21" s="307">
        <v>96.635093099999992</v>
      </c>
      <c r="O21" s="308">
        <v>181.25</v>
      </c>
      <c r="P21" s="308">
        <v>562544.34600000002</v>
      </c>
      <c r="Q21" s="308">
        <v>101.96116271250001</v>
      </c>
      <c r="S21" s="308">
        <v>189</v>
      </c>
      <c r="T21" s="308">
        <v>568169.78946</v>
      </c>
      <c r="U21" s="308">
        <v>107.38409020793999</v>
      </c>
      <c r="W21" s="308">
        <v>196.2</v>
      </c>
      <c r="X21" s="308">
        <v>573851.48735459999</v>
      </c>
      <c r="Y21" s="308">
        <v>112.58966181897252</v>
      </c>
      <c r="AA21" s="308">
        <v>203.39999999999998</v>
      </c>
      <c r="AB21" s="308">
        <v>579590.00222814595</v>
      </c>
      <c r="AC21" s="308">
        <v>117.88860645320487</v>
      </c>
      <c r="AE21" s="308">
        <v>210.59999999999997</v>
      </c>
      <c r="AF21" s="308">
        <v>585385.9022504274</v>
      </c>
      <c r="AG21" s="308">
        <v>123.28227101393999</v>
      </c>
      <c r="AI21" s="308">
        <v>217.79999999999995</v>
      </c>
      <c r="AJ21" s="308">
        <v>591239.7612729317</v>
      </c>
      <c r="AK21" s="308">
        <v>128.77202000524449</v>
      </c>
      <c r="AM21" s="308">
        <v>225</v>
      </c>
      <c r="AN21" s="308">
        <v>597152.15888566105</v>
      </c>
      <c r="AO21" s="308">
        <v>134.35923574927375</v>
      </c>
      <c r="AQ21" s="308">
        <v>230</v>
      </c>
      <c r="AR21" s="308">
        <v>603123.68047451763</v>
      </c>
      <c r="AS21" s="308">
        <v>138.71844650913906</v>
      </c>
      <c r="AU21" s="308">
        <v>235</v>
      </c>
      <c r="AV21" s="308">
        <v>609154.91727926279</v>
      </c>
      <c r="AW21" s="308">
        <v>143.15140556062676</v>
      </c>
      <c r="AY21" s="308">
        <v>240</v>
      </c>
      <c r="AZ21" s="308">
        <v>615246.46645205538</v>
      </c>
      <c r="BA21" s="308">
        <v>147.6591519484933</v>
      </c>
      <c r="BC21" s="308">
        <v>245</v>
      </c>
      <c r="BD21" s="308">
        <v>621398.93111657596</v>
      </c>
      <c r="BE21" s="308">
        <v>152.24273812356111</v>
      </c>
      <c r="BG21" s="308">
        <v>250</v>
      </c>
      <c r="BH21" s="308">
        <v>627612.92042774172</v>
      </c>
      <c r="BI21" s="308">
        <v>156.90323010693544</v>
      </c>
      <c r="BK21" s="308">
        <v>310.2</v>
      </c>
      <c r="BL21" s="308">
        <v>633889.04963201913</v>
      </c>
      <c r="BM21" s="308">
        <v>196.63238319585233</v>
      </c>
      <c r="BO21" s="308">
        <v>370.4</v>
      </c>
      <c r="BP21" s="308">
        <v>640227.94012833934</v>
      </c>
      <c r="BQ21" s="308">
        <v>237.14042902353688</v>
      </c>
      <c r="BS21" s="308">
        <v>430.59999999999997</v>
      </c>
      <c r="BT21" s="308">
        <v>646630.2195296227</v>
      </c>
      <c r="BU21" s="308">
        <v>278.4389725294555</v>
      </c>
      <c r="BW21" s="308">
        <v>490.79999999999995</v>
      </c>
      <c r="BX21" s="308">
        <v>653096.52172491897</v>
      </c>
      <c r="BY21" s="308">
        <v>320.53977286259021</v>
      </c>
      <c r="CA21" s="308">
        <v>551</v>
      </c>
      <c r="CB21" s="308">
        <v>659627.48694216821</v>
      </c>
      <c r="CC21" s="308">
        <v>363.45474530513468</v>
      </c>
      <c r="CE21" s="308">
        <v>500.4</v>
      </c>
      <c r="CF21" s="308">
        <v>666223.76181158994</v>
      </c>
      <c r="CG21" s="308">
        <v>333.37837041051961</v>
      </c>
      <c r="CI21" s="308">
        <v>449.79999999999995</v>
      </c>
      <c r="CJ21" s="308">
        <v>672885.9994297059</v>
      </c>
      <c r="CK21" s="308">
        <v>302.66412254348171</v>
      </c>
      <c r="CM21" s="308">
        <v>399.19999999999993</v>
      </c>
      <c r="CN21" s="308">
        <v>679614.85942400293</v>
      </c>
      <c r="CO21" s="308">
        <v>271.30225188206191</v>
      </c>
      <c r="CQ21" s="308">
        <v>348.59999999999991</v>
      </c>
      <c r="CR21" s="308">
        <v>686411.00801824301</v>
      </c>
      <c r="CS21" s="308">
        <v>239.28287739515946</v>
      </c>
      <c r="CU21" s="308">
        <v>298</v>
      </c>
      <c r="CV21" s="308">
        <v>693275.11809842545</v>
      </c>
      <c r="CW21" s="308">
        <v>206.59598519333079</v>
      </c>
      <c r="CY21" s="308">
        <v>308.60000000000002</v>
      </c>
      <c r="CZ21" s="308">
        <v>700207.86927940976</v>
      </c>
      <c r="DA21" s="308">
        <v>216.08414845962588</v>
      </c>
      <c r="DC21" s="308">
        <v>319.20000000000005</v>
      </c>
      <c r="DD21" s="308">
        <v>707209.94797220384</v>
      </c>
      <c r="DE21" s="308">
        <v>225.7414153927275</v>
      </c>
      <c r="DG21" s="308">
        <v>329.80000000000007</v>
      </c>
      <c r="DH21" s="308">
        <v>714282.04745192593</v>
      </c>
      <c r="DI21" s="308">
        <v>235.57021924964522</v>
      </c>
      <c r="DK21" s="308">
        <v>340.40000000000009</v>
      </c>
      <c r="DL21" s="308">
        <v>721424.86792644521</v>
      </c>
      <c r="DM21" s="308">
        <v>245.57302504216199</v>
      </c>
      <c r="DO21" s="308">
        <v>351</v>
      </c>
      <c r="DP21" s="308">
        <v>728639.11660570966</v>
      </c>
      <c r="DQ21" s="308">
        <v>255.7523299286041</v>
      </c>
      <c r="DS21" s="308">
        <v>411.8</v>
      </c>
      <c r="DT21" s="308">
        <v>735925.50777176674</v>
      </c>
      <c r="DU21" s="308">
        <v>303.05412410041356</v>
      </c>
      <c r="DW21" s="308">
        <v>472.6</v>
      </c>
      <c r="DX21" s="308">
        <v>743284.76284948445</v>
      </c>
      <c r="DY21" s="308">
        <v>351.27637892266637</v>
      </c>
      <c r="EA21" s="308">
        <v>533.4</v>
      </c>
      <c r="EB21" s="308">
        <v>750717.61047797929</v>
      </c>
      <c r="EC21" s="308">
        <v>400.43277342895414</v>
      </c>
      <c r="EE21" s="308">
        <v>594.19999999999993</v>
      </c>
      <c r="EF21" s="308">
        <v>758224.78658275912</v>
      </c>
      <c r="EG21" s="308">
        <v>450.53716818747546</v>
      </c>
      <c r="EI21" s="308">
        <v>655</v>
      </c>
      <c r="EJ21" s="308">
        <v>765807.03444858675</v>
      </c>
      <c r="EK21" s="308">
        <v>501.60360756382431</v>
      </c>
    </row>
    <row r="22" spans="1:141" s="310" customFormat="1" x14ac:dyDescent="0.35">
      <c r="A22" s="309" t="s">
        <v>49</v>
      </c>
      <c r="B22" s="310" t="s">
        <v>44</v>
      </c>
      <c r="C22" s="309">
        <v>158</v>
      </c>
      <c r="D22" s="309">
        <v>546000</v>
      </c>
      <c r="E22" s="309">
        <v>86.268000000000001</v>
      </c>
      <c r="F22" s="309"/>
      <c r="G22" s="309">
        <v>165.75</v>
      </c>
      <c r="H22" s="309">
        <v>551460</v>
      </c>
      <c r="I22" s="309">
        <v>91.404494999999997</v>
      </c>
      <c r="J22" s="309"/>
      <c r="K22" s="309">
        <v>173.5</v>
      </c>
      <c r="L22" s="309">
        <v>556974.6</v>
      </c>
      <c r="M22" s="309">
        <v>96.635093099999992</v>
      </c>
      <c r="O22" s="310">
        <v>181.25</v>
      </c>
      <c r="P22" s="310">
        <v>562544.34600000002</v>
      </c>
      <c r="Q22" s="310">
        <v>101.96116271250001</v>
      </c>
      <c r="S22" s="310">
        <v>189</v>
      </c>
      <c r="T22" s="310">
        <v>568169.78946</v>
      </c>
      <c r="U22" s="310">
        <v>107.38409020793999</v>
      </c>
      <c r="W22" s="310">
        <v>196.2</v>
      </c>
      <c r="X22" s="310">
        <v>573851.48735459999</v>
      </c>
      <c r="Y22" s="310">
        <v>112.58966181897252</v>
      </c>
      <c r="AA22" s="310">
        <v>203.39999999999998</v>
      </c>
      <c r="AB22" s="310">
        <v>579590.00222814595</v>
      </c>
      <c r="AC22" s="310">
        <v>117.88860645320487</v>
      </c>
      <c r="AE22" s="310">
        <v>210.59999999999997</v>
      </c>
      <c r="AF22" s="310">
        <v>585385.9022504274</v>
      </c>
      <c r="AG22" s="310">
        <v>123.28227101393999</v>
      </c>
      <c r="AI22" s="310">
        <v>217.79999999999995</v>
      </c>
      <c r="AJ22" s="310">
        <v>591239.7612729317</v>
      </c>
      <c r="AK22" s="310">
        <v>128.77202000524449</v>
      </c>
      <c r="AM22" s="310">
        <v>225</v>
      </c>
      <c r="AN22" s="310">
        <v>597152.15888566105</v>
      </c>
      <c r="AO22" s="310">
        <v>134.35923574927375</v>
      </c>
      <c r="AQ22" s="310">
        <v>230</v>
      </c>
      <c r="AR22" s="310">
        <v>603123.68047451763</v>
      </c>
      <c r="AS22" s="310">
        <v>138.71844650913906</v>
      </c>
      <c r="AU22" s="310">
        <v>235</v>
      </c>
      <c r="AV22" s="310">
        <v>609154.91727926279</v>
      </c>
      <c r="AW22" s="310">
        <v>143.15140556062676</v>
      </c>
      <c r="AY22" s="310">
        <v>240</v>
      </c>
      <c r="AZ22" s="310">
        <v>615246.46645205538</v>
      </c>
      <c r="BA22" s="310">
        <v>147.6591519484933</v>
      </c>
      <c r="BC22" s="310">
        <v>245</v>
      </c>
      <c r="BD22" s="310">
        <v>621398.93111657596</v>
      </c>
      <c r="BE22" s="310">
        <v>152.24273812356111</v>
      </c>
      <c r="BG22" s="310">
        <v>250</v>
      </c>
      <c r="BH22" s="310">
        <v>627612.92042774172</v>
      </c>
      <c r="BI22" s="310">
        <v>156.90323010693544</v>
      </c>
      <c r="BK22" s="310">
        <v>250.6</v>
      </c>
      <c r="BL22" s="310">
        <v>633889.04963201913</v>
      </c>
      <c r="BM22" s="310">
        <v>158.85259583778398</v>
      </c>
      <c r="BO22" s="310">
        <v>251.2</v>
      </c>
      <c r="BP22" s="310">
        <v>640227.94012833934</v>
      </c>
      <c r="BQ22" s="310">
        <v>160.82525856023884</v>
      </c>
      <c r="BS22" s="310">
        <v>251.79999999999998</v>
      </c>
      <c r="BT22" s="310">
        <v>646630.2195296227</v>
      </c>
      <c r="BU22" s="310">
        <v>162.82148927755898</v>
      </c>
      <c r="BW22" s="310">
        <v>252.39999999999998</v>
      </c>
      <c r="BX22" s="310">
        <v>653096.52172491897</v>
      </c>
      <c r="BY22" s="310">
        <v>164.84156208336952</v>
      </c>
      <c r="CA22" s="310">
        <v>253</v>
      </c>
      <c r="CB22" s="310">
        <v>659627.48694216821</v>
      </c>
      <c r="CC22" s="310">
        <v>166.88575419636854</v>
      </c>
      <c r="CE22" s="310">
        <v>262</v>
      </c>
      <c r="CF22" s="310">
        <v>666223.76181158994</v>
      </c>
      <c r="CG22" s="310">
        <v>174.55062559463656</v>
      </c>
      <c r="CI22" s="310">
        <v>271</v>
      </c>
      <c r="CJ22" s="310">
        <v>672885.9994297059</v>
      </c>
      <c r="CK22" s="310">
        <v>182.35210584545032</v>
      </c>
      <c r="CM22" s="310">
        <v>280</v>
      </c>
      <c r="CN22" s="310">
        <v>679614.85942400293</v>
      </c>
      <c r="CO22" s="310">
        <v>190.29216063872082</v>
      </c>
      <c r="CQ22" s="310">
        <v>289</v>
      </c>
      <c r="CR22" s="310">
        <v>686411.00801824301</v>
      </c>
      <c r="CS22" s="310">
        <v>198.37278131727223</v>
      </c>
      <c r="CU22" s="310">
        <v>298</v>
      </c>
      <c r="CV22" s="310">
        <v>693275.11809842545</v>
      </c>
      <c r="CW22" s="310">
        <v>206.59598519333079</v>
      </c>
      <c r="CY22" s="310">
        <v>308.60000000000002</v>
      </c>
      <c r="CZ22" s="310">
        <v>700207.86927940976</v>
      </c>
      <c r="DA22" s="310">
        <v>216.08414845962588</v>
      </c>
      <c r="DC22" s="310">
        <v>319.20000000000005</v>
      </c>
      <c r="DD22" s="310">
        <v>707209.94797220384</v>
      </c>
      <c r="DE22" s="310">
        <v>225.7414153927275</v>
      </c>
      <c r="DG22" s="310">
        <v>329.80000000000007</v>
      </c>
      <c r="DH22" s="310">
        <v>714282.04745192593</v>
      </c>
      <c r="DI22" s="310">
        <v>235.57021924964522</v>
      </c>
      <c r="DK22" s="310">
        <v>340.40000000000009</v>
      </c>
      <c r="DL22" s="310">
        <v>721424.86792644521</v>
      </c>
      <c r="DM22" s="310">
        <v>245.57302504216199</v>
      </c>
      <c r="DO22" s="310">
        <v>351</v>
      </c>
      <c r="DP22" s="310">
        <v>728639.11660570966</v>
      </c>
      <c r="DQ22" s="310">
        <v>255.7523299286041</v>
      </c>
      <c r="DS22" s="310">
        <v>360</v>
      </c>
      <c r="DT22" s="310">
        <v>735925.50777176674</v>
      </c>
      <c r="DU22" s="310">
        <v>264.93318279783603</v>
      </c>
      <c r="DW22" s="310">
        <v>369</v>
      </c>
      <c r="DX22" s="310">
        <v>743284.76284948445</v>
      </c>
      <c r="DY22" s="310">
        <v>274.27207749145981</v>
      </c>
      <c r="EA22" s="310">
        <v>378</v>
      </c>
      <c r="EB22" s="310">
        <v>750717.61047797929</v>
      </c>
      <c r="EC22" s="310">
        <v>283.77125676067612</v>
      </c>
      <c r="EE22" s="310">
        <v>387</v>
      </c>
      <c r="EF22" s="310">
        <v>758224.78658275912</v>
      </c>
      <c r="EG22" s="310">
        <v>293.43299240752782</v>
      </c>
      <c r="EI22" s="310">
        <v>396</v>
      </c>
      <c r="EJ22" s="310">
        <v>765807.03444858675</v>
      </c>
      <c r="EK22" s="310">
        <v>303.25958564164034</v>
      </c>
    </row>
    <row r="24" spans="1:141" s="285" customFormat="1" x14ac:dyDescent="0.35">
      <c r="A24" s="84" t="s">
        <v>50</v>
      </c>
      <c r="B24" s="285" t="s">
        <v>45</v>
      </c>
      <c r="C24" s="84">
        <v>114</v>
      </c>
      <c r="D24" s="84">
        <v>546000</v>
      </c>
      <c r="E24" s="84">
        <v>62.244</v>
      </c>
      <c r="F24" s="84"/>
      <c r="G24" s="84">
        <v>114</v>
      </c>
      <c r="H24" s="84">
        <v>551460</v>
      </c>
      <c r="I24" s="84">
        <v>62.866439999999997</v>
      </c>
      <c r="J24" s="84"/>
      <c r="K24" s="84">
        <v>114</v>
      </c>
      <c r="L24" s="84">
        <v>556974.6</v>
      </c>
      <c r="M24" s="84">
        <v>63.495104399999995</v>
      </c>
      <c r="O24" s="285">
        <v>114</v>
      </c>
      <c r="P24" s="285">
        <v>562544.34600000002</v>
      </c>
      <c r="Q24" s="285">
        <v>64.130055444000007</v>
      </c>
      <c r="S24" s="285">
        <v>114</v>
      </c>
      <c r="T24" s="285">
        <v>568169.78946</v>
      </c>
      <c r="U24" s="285">
        <v>64.771355998440001</v>
      </c>
      <c r="W24" s="285">
        <v>114</v>
      </c>
      <c r="X24" s="285">
        <v>573851.48735459999</v>
      </c>
      <c r="Y24" s="285">
        <v>65.419069558424397</v>
      </c>
      <c r="AA24" s="285">
        <v>114</v>
      </c>
      <c r="AB24" s="285">
        <v>579590.00222814595</v>
      </c>
      <c r="AC24" s="285">
        <v>66.07326025400863</v>
      </c>
      <c r="AE24" s="285">
        <v>114</v>
      </c>
      <c r="AF24" s="285">
        <v>585385.9022504274</v>
      </c>
      <c r="AG24" s="285">
        <v>66.733992856548724</v>
      </c>
      <c r="AI24" s="285">
        <v>114</v>
      </c>
      <c r="AJ24" s="285">
        <v>591239.7612729317</v>
      </c>
      <c r="AK24" s="285">
        <v>67.401332785114221</v>
      </c>
      <c r="AM24" s="285">
        <v>114</v>
      </c>
      <c r="AN24" s="285">
        <v>597152.15888566105</v>
      </c>
      <c r="AO24" s="285">
        <v>68.075346112965363</v>
      </c>
      <c r="AQ24" s="285">
        <v>114</v>
      </c>
      <c r="AR24" s="285">
        <v>603123.68047451763</v>
      </c>
      <c r="AS24" s="285">
        <v>68.756099574095018</v>
      </c>
      <c r="AU24" s="285">
        <v>114</v>
      </c>
      <c r="AV24" s="285">
        <v>609154.91727926279</v>
      </c>
      <c r="AW24" s="285">
        <v>69.443660569835956</v>
      </c>
      <c r="AY24" s="285">
        <v>114</v>
      </c>
      <c r="AZ24" s="285">
        <v>615246.46645205538</v>
      </c>
      <c r="BA24" s="285">
        <v>70.138097175534313</v>
      </c>
      <c r="BC24" s="285">
        <v>114</v>
      </c>
      <c r="BD24" s="285">
        <v>621398.93111657596</v>
      </c>
      <c r="BE24" s="285">
        <v>70.839478147289668</v>
      </c>
      <c r="BG24" s="285">
        <v>114</v>
      </c>
      <c r="BH24" s="285">
        <v>627612.92042774172</v>
      </c>
      <c r="BI24" s="285">
        <v>71.547872928762558</v>
      </c>
      <c r="BK24" s="285">
        <v>115.4</v>
      </c>
      <c r="BL24" s="285">
        <v>633889.04963201913</v>
      </c>
      <c r="BM24" s="285">
        <v>73.150796327535019</v>
      </c>
      <c r="BO24" s="285">
        <v>116.80000000000001</v>
      </c>
      <c r="BP24" s="285">
        <v>640227.94012833934</v>
      </c>
      <c r="BQ24" s="285">
        <v>74.778623406990036</v>
      </c>
      <c r="BS24" s="285">
        <v>118.20000000000002</v>
      </c>
      <c r="BT24" s="285">
        <v>646630.2195296227</v>
      </c>
      <c r="BU24" s="285">
        <v>76.431691948401422</v>
      </c>
      <c r="BW24" s="285">
        <v>119.60000000000002</v>
      </c>
      <c r="BX24" s="285">
        <v>653096.52172491897</v>
      </c>
      <c r="BY24" s="285">
        <v>78.110343998300323</v>
      </c>
      <c r="CA24" s="285">
        <v>121</v>
      </c>
      <c r="CB24" s="285">
        <v>659627.48694216821</v>
      </c>
      <c r="CC24" s="285">
        <v>79.814925920002352</v>
      </c>
      <c r="CE24" s="285">
        <v>121</v>
      </c>
      <c r="CF24" s="285">
        <v>666223.76181158994</v>
      </c>
      <c r="CG24" s="285">
        <v>80.613075179202383</v>
      </c>
      <c r="CI24" s="285">
        <v>121</v>
      </c>
      <c r="CJ24" s="285">
        <v>672885.9994297059</v>
      </c>
      <c r="CK24" s="285">
        <v>81.419205930994423</v>
      </c>
      <c r="CM24" s="285">
        <v>121</v>
      </c>
      <c r="CN24" s="285">
        <v>679614.85942400293</v>
      </c>
      <c r="CO24" s="285">
        <v>82.233397990304354</v>
      </c>
      <c r="CQ24" s="285">
        <v>121</v>
      </c>
      <c r="CR24" s="285">
        <v>686411.00801824301</v>
      </c>
      <c r="CS24" s="285">
        <v>83.055731970207404</v>
      </c>
      <c r="CU24" s="285">
        <v>121</v>
      </c>
      <c r="CV24" s="285">
        <v>693275.11809842545</v>
      </c>
      <c r="CW24" s="285">
        <v>83.886289289909485</v>
      </c>
      <c r="CY24" s="285">
        <v>121.8</v>
      </c>
      <c r="CZ24" s="285">
        <v>700207.86927940976</v>
      </c>
      <c r="DA24" s="285">
        <v>85.285318478232099</v>
      </c>
      <c r="DC24" s="285">
        <v>122.6</v>
      </c>
      <c r="DD24" s="285">
        <v>707209.94797220384</v>
      </c>
      <c r="DE24" s="285">
        <v>86.703939621392195</v>
      </c>
      <c r="DG24" s="285">
        <v>123.39999999999999</v>
      </c>
      <c r="DH24" s="285">
        <v>714282.04745192593</v>
      </c>
      <c r="DI24" s="285">
        <v>88.14240465556766</v>
      </c>
      <c r="DK24" s="285">
        <v>124.19999999999999</v>
      </c>
      <c r="DL24" s="285">
        <v>721424.86792644521</v>
      </c>
      <c r="DM24" s="285">
        <v>89.600968596464483</v>
      </c>
      <c r="DO24" s="285">
        <v>125</v>
      </c>
      <c r="DP24" s="285">
        <v>728639.11660570966</v>
      </c>
      <c r="DQ24" s="285">
        <v>91.079889575713707</v>
      </c>
      <c r="DS24" s="285">
        <v>126.2</v>
      </c>
      <c r="DT24" s="285">
        <v>735925.50777176674</v>
      </c>
      <c r="DU24" s="285">
        <v>92.873799080796971</v>
      </c>
      <c r="DW24" s="285">
        <v>127.4</v>
      </c>
      <c r="DX24" s="285">
        <v>743284.76284948445</v>
      </c>
      <c r="DY24" s="285">
        <v>94.694478787024323</v>
      </c>
      <c r="EA24" s="285">
        <v>128.6</v>
      </c>
      <c r="EB24" s="285">
        <v>750717.61047797929</v>
      </c>
      <c r="EC24" s="285">
        <v>96.542284707468141</v>
      </c>
      <c r="EE24" s="285">
        <v>129.79999999999998</v>
      </c>
      <c r="EF24" s="285">
        <v>758224.78658275912</v>
      </c>
      <c r="EG24" s="285">
        <v>98.417577298442126</v>
      </c>
      <c r="EI24" s="285">
        <v>131</v>
      </c>
      <c r="EJ24" s="285">
        <v>765807.03444858675</v>
      </c>
      <c r="EK24" s="285">
        <v>100.32072151276488</v>
      </c>
    </row>
    <row r="25" spans="1:141" s="308" customFormat="1" x14ac:dyDescent="0.35">
      <c r="A25" s="307" t="s">
        <v>50</v>
      </c>
      <c r="B25" s="308" t="s">
        <v>45</v>
      </c>
      <c r="C25" s="307">
        <v>114</v>
      </c>
      <c r="D25" s="307">
        <v>546000</v>
      </c>
      <c r="E25" s="307">
        <v>62.244</v>
      </c>
      <c r="F25" s="307"/>
      <c r="G25" s="307">
        <v>114</v>
      </c>
      <c r="H25" s="307">
        <v>551460</v>
      </c>
      <c r="I25" s="307">
        <v>62.866439999999997</v>
      </c>
      <c r="J25" s="307"/>
      <c r="K25" s="307">
        <v>114</v>
      </c>
      <c r="L25" s="307">
        <v>556974.6</v>
      </c>
      <c r="M25" s="307">
        <v>63.495104399999995</v>
      </c>
      <c r="O25" s="308">
        <v>114</v>
      </c>
      <c r="P25" s="308">
        <v>562544.34600000002</v>
      </c>
      <c r="Q25" s="308">
        <v>64.130055444000007</v>
      </c>
      <c r="S25" s="308">
        <v>114</v>
      </c>
      <c r="T25" s="308">
        <v>568169.78946</v>
      </c>
      <c r="U25" s="308">
        <v>64.771355998440001</v>
      </c>
      <c r="W25" s="308">
        <v>114</v>
      </c>
      <c r="X25" s="308">
        <v>573851.48735459999</v>
      </c>
      <c r="Y25" s="308">
        <v>65.419069558424397</v>
      </c>
      <c r="AA25" s="308">
        <v>114</v>
      </c>
      <c r="AB25" s="308">
        <v>579590.00222814595</v>
      </c>
      <c r="AC25" s="308">
        <v>66.07326025400863</v>
      </c>
      <c r="AE25" s="308">
        <v>114</v>
      </c>
      <c r="AF25" s="308">
        <v>585385.9022504274</v>
      </c>
      <c r="AG25" s="308">
        <v>66.733992856548724</v>
      </c>
      <c r="AI25" s="308">
        <v>114</v>
      </c>
      <c r="AJ25" s="308">
        <v>591239.7612729317</v>
      </c>
      <c r="AK25" s="308">
        <v>67.401332785114221</v>
      </c>
      <c r="AM25" s="308">
        <v>114</v>
      </c>
      <c r="AN25" s="308">
        <v>597152.15888566105</v>
      </c>
      <c r="AO25" s="308">
        <v>68.075346112965363</v>
      </c>
      <c r="AQ25" s="308">
        <v>114</v>
      </c>
      <c r="AR25" s="308">
        <v>603123.68047451763</v>
      </c>
      <c r="AS25" s="308">
        <v>68.756099574095018</v>
      </c>
      <c r="AU25" s="308">
        <v>114</v>
      </c>
      <c r="AV25" s="308">
        <v>609154.91727926279</v>
      </c>
      <c r="AW25" s="308">
        <v>69.443660569835956</v>
      </c>
      <c r="AY25" s="308">
        <v>114</v>
      </c>
      <c r="AZ25" s="308">
        <v>615246.46645205538</v>
      </c>
      <c r="BA25" s="308">
        <v>70.138097175534313</v>
      </c>
      <c r="BC25" s="308">
        <v>114</v>
      </c>
      <c r="BD25" s="308">
        <v>621398.93111657596</v>
      </c>
      <c r="BE25" s="308">
        <v>70.839478147289668</v>
      </c>
      <c r="BG25" s="308">
        <v>114</v>
      </c>
      <c r="BH25" s="308">
        <v>627612.92042774172</v>
      </c>
      <c r="BI25" s="308">
        <v>71.547872928762558</v>
      </c>
      <c r="BK25" s="308">
        <v>127.8</v>
      </c>
      <c r="BL25" s="308">
        <v>633889.04963201913</v>
      </c>
      <c r="BM25" s="308">
        <v>81.011020542972048</v>
      </c>
      <c r="BO25" s="308">
        <v>141.6</v>
      </c>
      <c r="BP25" s="308">
        <v>640227.94012833934</v>
      </c>
      <c r="BQ25" s="308">
        <v>90.656276322172857</v>
      </c>
      <c r="BS25" s="308">
        <v>155.4</v>
      </c>
      <c r="BT25" s="308">
        <v>646630.2195296227</v>
      </c>
      <c r="BU25" s="308">
        <v>100.48633611490338</v>
      </c>
      <c r="BW25" s="308">
        <v>169.20000000000002</v>
      </c>
      <c r="BX25" s="308">
        <v>653096.52172491897</v>
      </c>
      <c r="BY25" s="308">
        <v>110.50393147585631</v>
      </c>
      <c r="CA25" s="308">
        <v>183</v>
      </c>
      <c r="CB25" s="308">
        <v>659627.48694216821</v>
      </c>
      <c r="CC25" s="308">
        <v>120.71183011041678</v>
      </c>
      <c r="CE25" s="308">
        <v>185.4</v>
      </c>
      <c r="CF25" s="308">
        <v>666223.76181158994</v>
      </c>
      <c r="CG25" s="308">
        <v>123.51788543986878</v>
      </c>
      <c r="CI25" s="308">
        <v>187.8</v>
      </c>
      <c r="CJ25" s="308">
        <v>672885.9994297059</v>
      </c>
      <c r="CK25" s="308">
        <v>126.36799069289879</v>
      </c>
      <c r="CM25" s="308">
        <v>190.20000000000002</v>
      </c>
      <c r="CN25" s="308">
        <v>679614.85942400293</v>
      </c>
      <c r="CO25" s="308">
        <v>129.26274626244538</v>
      </c>
      <c r="CQ25" s="308">
        <v>192.60000000000002</v>
      </c>
      <c r="CR25" s="308">
        <v>686411.00801824301</v>
      </c>
      <c r="CS25" s="308">
        <v>132.20276014431363</v>
      </c>
      <c r="CU25" s="308">
        <v>195</v>
      </c>
      <c r="CV25" s="308">
        <v>693275.11809842545</v>
      </c>
      <c r="CW25" s="308">
        <v>135.18864802919296</v>
      </c>
      <c r="CY25" s="308">
        <v>199</v>
      </c>
      <c r="CZ25" s="308">
        <v>700207.86927940976</v>
      </c>
      <c r="DA25" s="308">
        <v>139.34136598660254</v>
      </c>
      <c r="DC25" s="308">
        <v>203</v>
      </c>
      <c r="DD25" s="308">
        <v>707209.94797220384</v>
      </c>
      <c r="DE25" s="308">
        <v>143.56361943835739</v>
      </c>
      <c r="DG25" s="308">
        <v>207</v>
      </c>
      <c r="DH25" s="308">
        <v>714282.04745192593</v>
      </c>
      <c r="DI25" s="308">
        <v>147.85638382254865</v>
      </c>
      <c r="DK25" s="308">
        <v>211</v>
      </c>
      <c r="DL25" s="308">
        <v>721424.86792644521</v>
      </c>
      <c r="DM25" s="308">
        <v>152.22064713247994</v>
      </c>
      <c r="DO25" s="308">
        <v>215</v>
      </c>
      <c r="DP25" s="308">
        <v>728639.11660570966</v>
      </c>
      <c r="DQ25" s="308">
        <v>156.65741007022757</v>
      </c>
      <c r="DS25" s="308">
        <v>217.2</v>
      </c>
      <c r="DT25" s="308">
        <v>735925.50777176674</v>
      </c>
      <c r="DU25" s="308">
        <v>159.84302028802773</v>
      </c>
      <c r="DW25" s="308">
        <v>219.39999999999998</v>
      </c>
      <c r="DX25" s="308">
        <v>743284.76284948445</v>
      </c>
      <c r="DY25" s="308">
        <v>163.07667696917684</v>
      </c>
      <c r="EA25" s="308">
        <v>221.59999999999997</v>
      </c>
      <c r="EB25" s="308">
        <v>750717.61047797929</v>
      </c>
      <c r="EC25" s="308">
        <v>166.35902248192019</v>
      </c>
      <c r="EE25" s="308">
        <v>223.79999999999995</v>
      </c>
      <c r="EF25" s="308">
        <v>758224.78658275912</v>
      </c>
      <c r="EG25" s="308">
        <v>169.69070723722146</v>
      </c>
      <c r="EI25" s="308">
        <v>226</v>
      </c>
      <c r="EJ25" s="308">
        <v>765807.03444858675</v>
      </c>
      <c r="EK25" s="308">
        <v>173.07238978538061</v>
      </c>
    </row>
    <row r="26" spans="1:141" s="310" customFormat="1" x14ac:dyDescent="0.35">
      <c r="A26" s="309" t="s">
        <v>50</v>
      </c>
      <c r="B26" s="310" t="s">
        <v>45</v>
      </c>
      <c r="C26" s="309">
        <v>114</v>
      </c>
      <c r="D26" s="309">
        <v>546000</v>
      </c>
      <c r="E26" s="309">
        <v>62.244</v>
      </c>
      <c r="F26" s="309"/>
      <c r="G26" s="309">
        <v>114</v>
      </c>
      <c r="H26" s="309">
        <v>551460</v>
      </c>
      <c r="I26" s="309">
        <v>62.866439999999997</v>
      </c>
      <c r="J26" s="309"/>
      <c r="K26" s="309">
        <v>114</v>
      </c>
      <c r="L26" s="309">
        <v>556974.6</v>
      </c>
      <c r="M26" s="309">
        <v>63.495104399999995</v>
      </c>
      <c r="O26" s="310">
        <v>114</v>
      </c>
      <c r="P26" s="310">
        <v>562544.34600000002</v>
      </c>
      <c r="Q26" s="310">
        <v>64.130055444000007</v>
      </c>
      <c r="S26" s="310">
        <v>114</v>
      </c>
      <c r="T26" s="310">
        <v>568169.78946</v>
      </c>
      <c r="U26" s="310">
        <v>64.771355998440001</v>
      </c>
      <c r="W26" s="310">
        <v>114</v>
      </c>
      <c r="X26" s="310">
        <v>573851.48735459999</v>
      </c>
      <c r="Y26" s="310">
        <v>65.419069558424397</v>
      </c>
      <c r="AA26" s="310">
        <v>114</v>
      </c>
      <c r="AB26" s="310">
        <v>579590.00222814595</v>
      </c>
      <c r="AC26" s="310">
        <v>66.07326025400863</v>
      </c>
      <c r="AE26" s="310">
        <v>114</v>
      </c>
      <c r="AF26" s="310">
        <v>585385.9022504274</v>
      </c>
      <c r="AG26" s="310">
        <v>66.733992856548724</v>
      </c>
      <c r="AI26" s="310">
        <v>114</v>
      </c>
      <c r="AJ26" s="310">
        <v>591239.7612729317</v>
      </c>
      <c r="AK26" s="310">
        <v>67.401332785114221</v>
      </c>
      <c r="AM26" s="310">
        <v>114</v>
      </c>
      <c r="AN26" s="310">
        <v>597152.15888566105</v>
      </c>
      <c r="AO26" s="310">
        <v>68.075346112965363</v>
      </c>
      <c r="AQ26" s="310">
        <v>114</v>
      </c>
      <c r="AR26" s="310">
        <v>603123.68047451763</v>
      </c>
      <c r="AS26" s="310">
        <v>68.756099574095018</v>
      </c>
      <c r="AU26" s="310">
        <v>114</v>
      </c>
      <c r="AV26" s="310">
        <v>609154.91727926279</v>
      </c>
      <c r="AW26" s="310">
        <v>69.443660569835956</v>
      </c>
      <c r="AY26" s="310">
        <v>114</v>
      </c>
      <c r="AZ26" s="310">
        <v>615246.46645205538</v>
      </c>
      <c r="BA26" s="310">
        <v>70.138097175534313</v>
      </c>
      <c r="BC26" s="310">
        <v>114</v>
      </c>
      <c r="BD26" s="310">
        <v>621398.93111657596</v>
      </c>
      <c r="BE26" s="310">
        <v>70.839478147289668</v>
      </c>
      <c r="BG26" s="310">
        <v>114</v>
      </c>
      <c r="BH26" s="310">
        <v>627612.92042774172</v>
      </c>
      <c r="BI26" s="310">
        <v>71.547872928762558</v>
      </c>
      <c r="BK26" s="310">
        <v>115.4</v>
      </c>
      <c r="BL26" s="310">
        <v>633889.04963201913</v>
      </c>
      <c r="BM26" s="310">
        <v>73.150796327535019</v>
      </c>
      <c r="BO26" s="310">
        <v>116.80000000000001</v>
      </c>
      <c r="BP26" s="310">
        <v>640227.94012833934</v>
      </c>
      <c r="BQ26" s="310">
        <v>74.778623406990036</v>
      </c>
      <c r="BS26" s="310">
        <v>118.20000000000002</v>
      </c>
      <c r="BT26" s="310">
        <v>646630.2195296227</v>
      </c>
      <c r="BU26" s="310">
        <v>76.431691948401422</v>
      </c>
      <c r="BW26" s="310">
        <v>119.60000000000002</v>
      </c>
      <c r="BX26" s="310">
        <v>653096.52172491897</v>
      </c>
      <c r="BY26" s="310">
        <v>78.110343998300323</v>
      </c>
      <c r="CA26" s="310">
        <v>121</v>
      </c>
      <c r="CB26" s="310">
        <v>659627.48694216821</v>
      </c>
      <c r="CC26" s="310">
        <v>79.814925920002352</v>
      </c>
      <c r="CE26" s="310">
        <v>121</v>
      </c>
      <c r="CF26" s="310">
        <v>666223.76181158994</v>
      </c>
      <c r="CG26" s="310">
        <v>80.613075179202383</v>
      </c>
      <c r="CI26" s="310">
        <v>121</v>
      </c>
      <c r="CJ26" s="310">
        <v>672885.9994297059</v>
      </c>
      <c r="CK26" s="310">
        <v>81.419205930994423</v>
      </c>
      <c r="CM26" s="310">
        <v>121</v>
      </c>
      <c r="CN26" s="310">
        <v>679614.85942400293</v>
      </c>
      <c r="CO26" s="310">
        <v>82.233397990304354</v>
      </c>
      <c r="CQ26" s="310">
        <v>121</v>
      </c>
      <c r="CR26" s="310">
        <v>686411.00801824301</v>
      </c>
      <c r="CS26" s="310">
        <v>83.055731970207404</v>
      </c>
      <c r="CU26" s="310">
        <v>121</v>
      </c>
      <c r="CV26" s="310">
        <v>693275.11809842545</v>
      </c>
      <c r="CW26" s="310">
        <v>83.886289289909485</v>
      </c>
      <c r="CY26" s="310">
        <v>121.8</v>
      </c>
      <c r="CZ26" s="310">
        <v>700207.86927940976</v>
      </c>
      <c r="DA26" s="310">
        <v>85.285318478232099</v>
      </c>
      <c r="DC26" s="310">
        <v>122.6</v>
      </c>
      <c r="DD26" s="310">
        <v>707209.94797220384</v>
      </c>
      <c r="DE26" s="310">
        <v>86.703939621392195</v>
      </c>
      <c r="DG26" s="310">
        <v>123.39999999999999</v>
      </c>
      <c r="DH26" s="310">
        <v>714282.04745192593</v>
      </c>
      <c r="DI26" s="310">
        <v>88.14240465556766</v>
      </c>
      <c r="DK26" s="310">
        <v>124.19999999999999</v>
      </c>
      <c r="DL26" s="310">
        <v>721424.86792644521</v>
      </c>
      <c r="DM26" s="310">
        <v>89.600968596464483</v>
      </c>
      <c r="DO26" s="310">
        <v>125</v>
      </c>
      <c r="DP26" s="310">
        <v>728639.11660570966</v>
      </c>
      <c r="DQ26" s="310">
        <v>91.079889575713707</v>
      </c>
      <c r="DS26" s="310">
        <v>126.2</v>
      </c>
      <c r="DT26" s="310">
        <v>735925.50777176674</v>
      </c>
      <c r="DU26" s="310">
        <v>92.873799080796971</v>
      </c>
      <c r="DW26" s="310">
        <v>127.4</v>
      </c>
      <c r="DX26" s="310">
        <v>743284.76284948445</v>
      </c>
      <c r="DY26" s="310">
        <v>94.694478787024323</v>
      </c>
      <c r="EA26" s="310">
        <v>128.6</v>
      </c>
      <c r="EB26" s="310">
        <v>750717.61047797929</v>
      </c>
      <c r="EC26" s="310">
        <v>96.542284707468141</v>
      </c>
      <c r="EE26" s="310">
        <v>129.79999999999998</v>
      </c>
      <c r="EF26" s="310">
        <v>758224.78658275912</v>
      </c>
      <c r="EG26" s="310">
        <v>98.417577298442126</v>
      </c>
      <c r="EI26" s="310">
        <v>131</v>
      </c>
      <c r="EJ26" s="310">
        <v>765807.03444858675</v>
      </c>
      <c r="EK26" s="310">
        <v>100.32072151276488</v>
      </c>
    </row>
    <row r="28" spans="1:141" s="285" customFormat="1" x14ac:dyDescent="0.35">
      <c r="A28" s="84" t="s">
        <v>51</v>
      </c>
      <c r="B28" s="285" t="s">
        <v>46</v>
      </c>
      <c r="C28" s="84">
        <v>0</v>
      </c>
      <c r="D28" s="84">
        <v>546000</v>
      </c>
      <c r="E28" s="84">
        <v>0</v>
      </c>
      <c r="F28" s="84"/>
      <c r="G28" s="84">
        <v>0</v>
      </c>
      <c r="H28" s="84">
        <v>551460</v>
      </c>
      <c r="I28" s="84">
        <v>0</v>
      </c>
      <c r="J28" s="84"/>
      <c r="K28" s="84">
        <v>0</v>
      </c>
      <c r="L28" s="84">
        <v>556974.6</v>
      </c>
      <c r="M28" s="84">
        <v>0</v>
      </c>
      <c r="O28" s="285">
        <v>0</v>
      </c>
      <c r="P28" s="285">
        <v>562544.34600000002</v>
      </c>
      <c r="Q28" s="285">
        <v>0</v>
      </c>
      <c r="S28" s="285">
        <v>0</v>
      </c>
      <c r="T28" s="285">
        <v>568169.78946</v>
      </c>
      <c r="U28" s="285">
        <v>0</v>
      </c>
      <c r="W28" s="285">
        <v>0</v>
      </c>
      <c r="X28" s="285">
        <v>573851.48735459999</v>
      </c>
      <c r="Y28" s="285">
        <v>0</v>
      </c>
      <c r="AA28" s="285">
        <v>0</v>
      </c>
      <c r="AB28" s="285">
        <v>579590.00222814595</v>
      </c>
      <c r="AC28" s="285">
        <v>0</v>
      </c>
      <c r="AE28" s="285">
        <v>0</v>
      </c>
      <c r="AF28" s="285">
        <v>585385.9022504274</v>
      </c>
      <c r="AG28" s="285">
        <v>0</v>
      </c>
      <c r="AI28" s="285">
        <v>0</v>
      </c>
      <c r="AJ28" s="285">
        <v>591239.7612729317</v>
      </c>
      <c r="AK28" s="285">
        <v>0</v>
      </c>
      <c r="AM28" s="285">
        <v>0</v>
      </c>
      <c r="AN28" s="285">
        <v>597152.15888566105</v>
      </c>
      <c r="AO28" s="285">
        <v>0</v>
      </c>
      <c r="AQ28" s="285">
        <v>0</v>
      </c>
      <c r="AR28" s="285">
        <v>603123.68047451763</v>
      </c>
      <c r="AS28" s="285">
        <v>0</v>
      </c>
      <c r="AU28" s="285">
        <v>0</v>
      </c>
      <c r="AV28" s="285">
        <v>609154.91727926279</v>
      </c>
      <c r="AW28" s="285">
        <v>0</v>
      </c>
      <c r="AY28" s="285">
        <v>0</v>
      </c>
      <c r="AZ28" s="285">
        <v>615246.46645205538</v>
      </c>
      <c r="BA28" s="285">
        <v>0</v>
      </c>
      <c r="BC28" s="285">
        <v>0</v>
      </c>
      <c r="BD28" s="285">
        <v>621398.93111657596</v>
      </c>
      <c r="BE28" s="285">
        <v>0</v>
      </c>
      <c r="BG28" s="285">
        <v>96</v>
      </c>
      <c r="BH28" s="285">
        <v>627612.92042774172</v>
      </c>
      <c r="BI28" s="285">
        <v>60.250840361063204</v>
      </c>
      <c r="BK28" s="285">
        <v>96</v>
      </c>
      <c r="BL28" s="285">
        <v>633889.04963201913</v>
      </c>
      <c r="BM28" s="285">
        <v>60.853348764673839</v>
      </c>
      <c r="BO28" s="285">
        <v>96</v>
      </c>
      <c r="BP28" s="285">
        <v>640227.94012833934</v>
      </c>
      <c r="BQ28" s="285">
        <v>61.461882252320571</v>
      </c>
      <c r="BS28" s="285">
        <v>96</v>
      </c>
      <c r="BT28" s="285">
        <v>646630.2195296227</v>
      </c>
      <c r="BU28" s="285">
        <v>62.076501074843776</v>
      </c>
      <c r="BW28" s="285">
        <v>96</v>
      </c>
      <c r="BX28" s="285">
        <v>653096.52172491897</v>
      </c>
      <c r="BY28" s="285">
        <v>62.697266085592226</v>
      </c>
      <c r="CA28" s="285">
        <v>96</v>
      </c>
      <c r="CB28" s="285">
        <v>659627.48694216821</v>
      </c>
      <c r="CC28" s="285">
        <v>63.324238746448145</v>
      </c>
      <c r="CE28" s="285">
        <v>96</v>
      </c>
      <c r="CF28" s="285">
        <v>666223.76181158994</v>
      </c>
      <c r="CG28" s="285">
        <v>63.957481133912637</v>
      </c>
      <c r="CI28" s="285">
        <v>96</v>
      </c>
      <c r="CJ28" s="285">
        <v>672885.9994297059</v>
      </c>
      <c r="CK28" s="285">
        <v>64.597055945251768</v>
      </c>
      <c r="CM28" s="285">
        <v>96</v>
      </c>
      <c r="CN28" s="285">
        <v>679614.85942400293</v>
      </c>
      <c r="CO28" s="285">
        <v>65.243026504704275</v>
      </c>
      <c r="CQ28" s="285">
        <v>96</v>
      </c>
      <c r="CR28" s="285">
        <v>686411.00801824301</v>
      </c>
      <c r="CS28" s="285">
        <v>65.89545676975132</v>
      </c>
      <c r="CU28" s="285">
        <v>96</v>
      </c>
      <c r="CV28" s="285">
        <v>693275.11809842545</v>
      </c>
      <c r="CW28" s="285">
        <v>66.55441133744884</v>
      </c>
      <c r="CY28" s="285">
        <v>96</v>
      </c>
      <c r="CZ28" s="285">
        <v>700207.86927940976</v>
      </c>
      <c r="DA28" s="285">
        <v>67.219955450823335</v>
      </c>
      <c r="DC28" s="285">
        <v>96</v>
      </c>
      <c r="DD28" s="285">
        <v>707209.94797220384</v>
      </c>
      <c r="DE28" s="285">
        <v>67.892155005331574</v>
      </c>
      <c r="DG28" s="285">
        <v>96</v>
      </c>
      <c r="DH28" s="285">
        <v>714282.04745192593</v>
      </c>
      <c r="DI28" s="285">
        <v>68.571076555384892</v>
      </c>
      <c r="DK28" s="285">
        <v>96</v>
      </c>
      <c r="DL28" s="285">
        <v>721424.86792644521</v>
      </c>
      <c r="DM28" s="285">
        <v>69.256787320938741</v>
      </c>
      <c r="DO28" s="285">
        <v>96</v>
      </c>
      <c r="DP28" s="285">
        <v>728639.11660570966</v>
      </c>
      <c r="DQ28" s="285">
        <v>69.949355194148126</v>
      </c>
      <c r="DS28" s="285">
        <v>96</v>
      </c>
      <c r="DT28" s="285">
        <v>735925.50777176674</v>
      </c>
      <c r="DU28" s="285">
        <v>70.648848746089612</v>
      </c>
      <c r="DW28" s="285">
        <v>96</v>
      </c>
      <c r="DX28" s="285">
        <v>743284.76284948445</v>
      </c>
      <c r="DY28" s="285">
        <v>71.3553372335505</v>
      </c>
      <c r="EA28" s="285">
        <v>96</v>
      </c>
      <c r="EB28" s="285">
        <v>750717.61047797929</v>
      </c>
      <c r="EC28" s="285">
        <v>72.068890605886011</v>
      </c>
      <c r="EE28" s="285">
        <v>96</v>
      </c>
      <c r="EF28" s="285">
        <v>758224.78658275912</v>
      </c>
      <c r="EG28" s="285">
        <v>72.789579511944879</v>
      </c>
      <c r="EI28" s="285">
        <v>96</v>
      </c>
      <c r="EJ28" s="285">
        <v>765807.03444858675</v>
      </c>
      <c r="EK28" s="285">
        <v>73.517475307064331</v>
      </c>
    </row>
    <row r="29" spans="1:141" s="308" customFormat="1" x14ac:dyDescent="0.35">
      <c r="A29" s="307" t="s">
        <v>51</v>
      </c>
      <c r="B29" s="308" t="s">
        <v>46</v>
      </c>
      <c r="C29" s="307">
        <v>0</v>
      </c>
      <c r="D29" s="307">
        <v>546000</v>
      </c>
      <c r="E29" s="307">
        <v>0</v>
      </c>
      <c r="F29" s="307"/>
      <c r="G29" s="307">
        <v>0</v>
      </c>
      <c r="H29" s="307">
        <v>551460</v>
      </c>
      <c r="I29" s="307">
        <v>0</v>
      </c>
      <c r="J29" s="307"/>
      <c r="K29" s="307">
        <v>0</v>
      </c>
      <c r="L29" s="307">
        <v>556974.6</v>
      </c>
      <c r="M29" s="307">
        <v>0</v>
      </c>
      <c r="O29" s="308">
        <v>0</v>
      </c>
      <c r="P29" s="308">
        <v>562544.34600000002</v>
      </c>
      <c r="Q29" s="308">
        <v>0</v>
      </c>
      <c r="S29" s="308">
        <v>0</v>
      </c>
      <c r="T29" s="308">
        <v>568169.78946</v>
      </c>
      <c r="U29" s="308">
        <v>0</v>
      </c>
      <c r="W29" s="308">
        <v>0</v>
      </c>
      <c r="X29" s="308">
        <v>573851.48735459999</v>
      </c>
      <c r="Y29" s="308">
        <v>0</v>
      </c>
      <c r="AA29" s="308">
        <v>0</v>
      </c>
      <c r="AB29" s="308">
        <v>579590.00222814595</v>
      </c>
      <c r="AC29" s="308">
        <v>0</v>
      </c>
      <c r="AE29" s="308">
        <v>0</v>
      </c>
      <c r="AF29" s="308">
        <v>585385.9022504274</v>
      </c>
      <c r="AG29" s="308">
        <v>0</v>
      </c>
      <c r="AI29" s="308">
        <v>0</v>
      </c>
      <c r="AJ29" s="308">
        <v>591239.7612729317</v>
      </c>
      <c r="AK29" s="308">
        <v>0</v>
      </c>
      <c r="AM29" s="308">
        <v>0</v>
      </c>
      <c r="AN29" s="308">
        <v>597152.15888566105</v>
      </c>
      <c r="AO29" s="308">
        <v>0</v>
      </c>
      <c r="AQ29" s="308">
        <v>0</v>
      </c>
      <c r="AR29" s="308">
        <v>603123.68047451763</v>
      </c>
      <c r="AS29" s="308">
        <v>0</v>
      </c>
      <c r="AU29" s="308">
        <v>0</v>
      </c>
      <c r="AV29" s="308">
        <v>609154.91727926279</v>
      </c>
      <c r="AW29" s="308">
        <v>0</v>
      </c>
      <c r="AY29" s="308">
        <v>0</v>
      </c>
      <c r="AZ29" s="308">
        <v>615246.46645205538</v>
      </c>
      <c r="BA29" s="308">
        <v>0</v>
      </c>
      <c r="BC29" s="308">
        <v>0</v>
      </c>
      <c r="BD29" s="308">
        <v>621398.93111657596</v>
      </c>
      <c r="BE29" s="308">
        <v>0</v>
      </c>
      <c r="BG29" s="308">
        <v>96</v>
      </c>
      <c r="BH29" s="308">
        <v>627612.92042774172</v>
      </c>
      <c r="BI29" s="308">
        <v>60.250840361063204</v>
      </c>
      <c r="BK29" s="308">
        <v>96</v>
      </c>
      <c r="BL29" s="308">
        <v>633889.04963201913</v>
      </c>
      <c r="BM29" s="308">
        <v>60.853348764673839</v>
      </c>
      <c r="BO29" s="308">
        <v>96</v>
      </c>
      <c r="BP29" s="308">
        <v>640227.94012833934</v>
      </c>
      <c r="BQ29" s="308">
        <v>61.461882252320571</v>
      </c>
      <c r="BS29" s="308">
        <v>96</v>
      </c>
      <c r="BT29" s="308">
        <v>646630.2195296227</v>
      </c>
      <c r="BU29" s="308">
        <v>62.076501074843776</v>
      </c>
      <c r="BW29" s="308">
        <v>96</v>
      </c>
      <c r="BX29" s="308">
        <v>653096.52172491897</v>
      </c>
      <c r="BY29" s="308">
        <v>62.697266085592226</v>
      </c>
      <c r="CA29" s="308">
        <v>96</v>
      </c>
      <c r="CB29" s="308">
        <v>659627.48694216821</v>
      </c>
      <c r="CC29" s="308">
        <v>63.324238746448145</v>
      </c>
      <c r="CE29" s="308">
        <v>96</v>
      </c>
      <c r="CF29" s="308">
        <v>666223.76181158994</v>
      </c>
      <c r="CG29" s="308">
        <v>63.957481133912637</v>
      </c>
      <c r="CI29" s="308">
        <v>96</v>
      </c>
      <c r="CJ29" s="308">
        <v>672885.9994297059</v>
      </c>
      <c r="CK29" s="308">
        <v>64.597055945251768</v>
      </c>
      <c r="CM29" s="308">
        <v>96</v>
      </c>
      <c r="CN29" s="308">
        <v>679614.85942400293</v>
      </c>
      <c r="CO29" s="308">
        <v>65.243026504704275</v>
      </c>
      <c r="CQ29" s="308">
        <v>96</v>
      </c>
      <c r="CR29" s="308">
        <v>686411.00801824301</v>
      </c>
      <c r="CS29" s="308">
        <v>65.89545676975132</v>
      </c>
      <c r="CU29" s="308">
        <v>96</v>
      </c>
      <c r="CV29" s="308">
        <v>693275.11809842545</v>
      </c>
      <c r="CW29" s="308">
        <v>66.55441133744884</v>
      </c>
      <c r="CY29" s="308">
        <v>96</v>
      </c>
      <c r="CZ29" s="308">
        <v>700207.86927940976</v>
      </c>
      <c r="DA29" s="308">
        <v>67.219955450823335</v>
      </c>
      <c r="DC29" s="308">
        <v>96</v>
      </c>
      <c r="DD29" s="308">
        <v>707209.94797220384</v>
      </c>
      <c r="DE29" s="308">
        <v>67.892155005331574</v>
      </c>
      <c r="DG29" s="308">
        <v>96</v>
      </c>
      <c r="DH29" s="308">
        <v>714282.04745192593</v>
      </c>
      <c r="DI29" s="308">
        <v>68.571076555384892</v>
      </c>
      <c r="DK29" s="308">
        <v>96</v>
      </c>
      <c r="DL29" s="308">
        <v>721424.86792644521</v>
      </c>
      <c r="DM29" s="308">
        <v>69.256787320938741</v>
      </c>
      <c r="DO29" s="308">
        <v>96</v>
      </c>
      <c r="DP29" s="308">
        <v>728639.11660570966</v>
      </c>
      <c r="DQ29" s="308">
        <v>69.949355194148126</v>
      </c>
      <c r="DS29" s="308">
        <v>96</v>
      </c>
      <c r="DT29" s="308">
        <v>735925.50777176674</v>
      </c>
      <c r="DU29" s="308">
        <v>70.648848746089612</v>
      </c>
      <c r="DW29" s="308">
        <v>96</v>
      </c>
      <c r="DX29" s="308">
        <v>743284.76284948445</v>
      </c>
      <c r="DY29" s="308">
        <v>71.3553372335505</v>
      </c>
      <c r="EA29" s="308">
        <v>96</v>
      </c>
      <c r="EB29" s="308">
        <v>750717.61047797929</v>
      </c>
      <c r="EC29" s="308">
        <v>72.068890605886011</v>
      </c>
      <c r="EE29" s="308">
        <v>96</v>
      </c>
      <c r="EF29" s="308">
        <v>758224.78658275912</v>
      </c>
      <c r="EG29" s="308">
        <v>72.789579511944879</v>
      </c>
      <c r="EI29" s="308">
        <v>96</v>
      </c>
      <c r="EJ29" s="308">
        <v>765807.03444858675</v>
      </c>
      <c r="EK29" s="308">
        <v>73.517475307064331</v>
      </c>
    </row>
    <row r="30" spans="1:141" s="310" customFormat="1" x14ac:dyDescent="0.35">
      <c r="A30" s="309" t="s">
        <v>51</v>
      </c>
      <c r="B30" s="310" t="s">
        <v>46</v>
      </c>
      <c r="C30" s="309">
        <v>0</v>
      </c>
      <c r="D30" s="309">
        <v>546000</v>
      </c>
      <c r="E30" s="309">
        <v>0</v>
      </c>
      <c r="F30" s="309"/>
      <c r="G30" s="309">
        <v>0</v>
      </c>
      <c r="H30" s="309">
        <v>551460</v>
      </c>
      <c r="I30" s="309">
        <v>0</v>
      </c>
      <c r="J30" s="309"/>
      <c r="K30" s="309">
        <v>0</v>
      </c>
      <c r="L30" s="309">
        <v>556974.6</v>
      </c>
      <c r="M30" s="309">
        <v>0</v>
      </c>
      <c r="O30" s="310">
        <v>0</v>
      </c>
      <c r="P30" s="310">
        <v>562544.34600000002</v>
      </c>
      <c r="Q30" s="310">
        <v>0</v>
      </c>
      <c r="S30" s="310">
        <v>0</v>
      </c>
      <c r="T30" s="310">
        <v>568169.78946</v>
      </c>
      <c r="U30" s="310">
        <v>0</v>
      </c>
      <c r="W30" s="310">
        <v>0</v>
      </c>
      <c r="X30" s="310">
        <v>573851.48735459999</v>
      </c>
      <c r="Y30" s="310">
        <v>0</v>
      </c>
      <c r="AA30" s="310">
        <v>0</v>
      </c>
      <c r="AB30" s="310">
        <v>579590.00222814595</v>
      </c>
      <c r="AC30" s="310">
        <v>0</v>
      </c>
      <c r="AE30" s="310">
        <v>0</v>
      </c>
      <c r="AF30" s="310">
        <v>585385.9022504274</v>
      </c>
      <c r="AG30" s="310">
        <v>0</v>
      </c>
      <c r="AI30" s="310">
        <v>0</v>
      </c>
      <c r="AJ30" s="310">
        <v>591239.7612729317</v>
      </c>
      <c r="AK30" s="310">
        <v>0</v>
      </c>
      <c r="AM30" s="310">
        <v>0</v>
      </c>
      <c r="AN30" s="310">
        <v>597152.15888566105</v>
      </c>
      <c r="AO30" s="310">
        <v>0</v>
      </c>
      <c r="AQ30" s="310">
        <v>0</v>
      </c>
      <c r="AR30" s="310">
        <v>603123.68047451763</v>
      </c>
      <c r="AS30" s="310">
        <v>0</v>
      </c>
      <c r="AU30" s="310">
        <v>0</v>
      </c>
      <c r="AV30" s="310">
        <v>609154.91727926279</v>
      </c>
      <c r="AW30" s="310">
        <v>0</v>
      </c>
      <c r="AY30" s="310">
        <v>0</v>
      </c>
      <c r="AZ30" s="310">
        <v>615246.46645205538</v>
      </c>
      <c r="BA30" s="310">
        <v>0</v>
      </c>
      <c r="BC30" s="310">
        <v>0</v>
      </c>
      <c r="BD30" s="310">
        <v>621398.93111657596</v>
      </c>
      <c r="BE30" s="310">
        <v>0</v>
      </c>
      <c r="BG30" s="310">
        <v>96</v>
      </c>
      <c r="BH30" s="310">
        <v>627612.92042774172</v>
      </c>
      <c r="BI30" s="310">
        <v>60.250840361063204</v>
      </c>
      <c r="BK30" s="310">
        <v>96</v>
      </c>
      <c r="BL30" s="310">
        <v>633889.04963201913</v>
      </c>
      <c r="BM30" s="310">
        <v>60.853348764673839</v>
      </c>
      <c r="BO30" s="310">
        <v>96</v>
      </c>
      <c r="BP30" s="310">
        <v>640227.94012833934</v>
      </c>
      <c r="BQ30" s="310">
        <v>61.461882252320571</v>
      </c>
      <c r="BS30" s="310">
        <v>96</v>
      </c>
      <c r="BT30" s="310">
        <v>646630.2195296227</v>
      </c>
      <c r="BU30" s="310">
        <v>62.076501074843776</v>
      </c>
      <c r="BW30" s="310">
        <v>96</v>
      </c>
      <c r="BX30" s="310">
        <v>653096.52172491897</v>
      </c>
      <c r="BY30" s="310">
        <v>62.697266085592226</v>
      </c>
      <c r="CA30" s="310">
        <v>96</v>
      </c>
      <c r="CB30" s="310">
        <v>659627.48694216821</v>
      </c>
      <c r="CC30" s="310">
        <v>63.324238746448145</v>
      </c>
      <c r="CE30" s="310">
        <v>96</v>
      </c>
      <c r="CF30" s="310">
        <v>666223.76181158994</v>
      </c>
      <c r="CG30" s="310">
        <v>63.957481133912637</v>
      </c>
      <c r="CI30" s="310">
        <v>96</v>
      </c>
      <c r="CJ30" s="310">
        <v>672885.9994297059</v>
      </c>
      <c r="CK30" s="310">
        <v>64.597055945251768</v>
      </c>
      <c r="CM30" s="310">
        <v>96</v>
      </c>
      <c r="CN30" s="310">
        <v>679614.85942400293</v>
      </c>
      <c r="CO30" s="310">
        <v>65.243026504704275</v>
      </c>
      <c r="CQ30" s="310">
        <v>96</v>
      </c>
      <c r="CR30" s="310">
        <v>686411.00801824301</v>
      </c>
      <c r="CS30" s="310">
        <v>65.89545676975132</v>
      </c>
      <c r="CU30" s="310">
        <v>96</v>
      </c>
      <c r="CV30" s="310">
        <v>693275.11809842545</v>
      </c>
      <c r="CW30" s="310">
        <v>66.55441133744884</v>
      </c>
      <c r="CY30" s="310">
        <v>96</v>
      </c>
      <c r="CZ30" s="310">
        <v>700207.86927940976</v>
      </c>
      <c r="DA30" s="310">
        <v>67.219955450823335</v>
      </c>
      <c r="DC30" s="310">
        <v>96</v>
      </c>
      <c r="DD30" s="310">
        <v>707209.94797220384</v>
      </c>
      <c r="DE30" s="310">
        <v>67.892155005331574</v>
      </c>
      <c r="DG30" s="310">
        <v>96</v>
      </c>
      <c r="DH30" s="310">
        <v>714282.04745192593</v>
      </c>
      <c r="DI30" s="310">
        <v>68.571076555384892</v>
      </c>
      <c r="DK30" s="310">
        <v>96</v>
      </c>
      <c r="DL30" s="310">
        <v>721424.86792644521</v>
      </c>
      <c r="DM30" s="310">
        <v>69.256787320938741</v>
      </c>
      <c r="DO30" s="310">
        <v>96</v>
      </c>
      <c r="DP30" s="310">
        <v>728639.11660570966</v>
      </c>
      <c r="DQ30" s="310">
        <v>69.949355194148126</v>
      </c>
      <c r="DS30" s="310">
        <v>96</v>
      </c>
      <c r="DT30" s="310">
        <v>735925.50777176674</v>
      </c>
      <c r="DU30" s="310">
        <v>70.648848746089612</v>
      </c>
      <c r="DW30" s="310">
        <v>96</v>
      </c>
      <c r="DX30" s="310">
        <v>743284.76284948445</v>
      </c>
      <c r="DY30" s="310">
        <v>71.3553372335505</v>
      </c>
      <c r="EA30" s="310">
        <v>96</v>
      </c>
      <c r="EB30" s="310">
        <v>750717.61047797929</v>
      </c>
      <c r="EC30" s="310">
        <v>72.068890605886011</v>
      </c>
      <c r="EE30" s="310">
        <v>96</v>
      </c>
      <c r="EF30" s="310">
        <v>758224.78658275912</v>
      </c>
      <c r="EG30" s="310">
        <v>72.789579511944879</v>
      </c>
      <c r="EI30" s="310">
        <v>96</v>
      </c>
      <c r="EJ30" s="310">
        <v>765807.03444858675</v>
      </c>
      <c r="EK30" s="310">
        <v>73.517475307064331</v>
      </c>
    </row>
    <row r="32" spans="1:141" s="285" customFormat="1" x14ac:dyDescent="0.35">
      <c r="A32" s="84" t="s">
        <v>246</v>
      </c>
      <c r="B32" s="285" t="s">
        <v>247</v>
      </c>
      <c r="C32" s="84">
        <v>40</v>
      </c>
      <c r="D32" s="84">
        <v>546000</v>
      </c>
      <c r="E32" s="84">
        <v>21.84</v>
      </c>
      <c r="F32" s="84"/>
      <c r="G32" s="84">
        <v>40</v>
      </c>
      <c r="H32" s="84">
        <v>551460</v>
      </c>
      <c r="I32" s="84">
        <v>22.058399999999999</v>
      </c>
      <c r="J32" s="84"/>
      <c r="K32" s="84">
        <v>40</v>
      </c>
      <c r="L32" s="84">
        <v>556974.6</v>
      </c>
      <c r="M32" s="84">
        <v>22.278984000000001</v>
      </c>
      <c r="O32" s="285">
        <v>40</v>
      </c>
      <c r="P32" s="285">
        <v>562544.34600000002</v>
      </c>
      <c r="Q32" s="285">
        <v>22.501773839999998</v>
      </c>
      <c r="S32" s="285">
        <v>40</v>
      </c>
      <c r="T32" s="285">
        <v>568169.78946</v>
      </c>
      <c r="U32" s="285">
        <v>22.7267915784</v>
      </c>
      <c r="W32" s="285">
        <v>40</v>
      </c>
      <c r="X32" s="285">
        <v>573851.48735459999</v>
      </c>
      <c r="Y32" s="285">
        <v>22.954059494183998</v>
      </c>
      <c r="AA32" s="285">
        <v>40</v>
      </c>
      <c r="AB32" s="285">
        <v>579590.00222814595</v>
      </c>
      <c r="AC32" s="285">
        <v>23.183600089125839</v>
      </c>
      <c r="AE32" s="285">
        <v>40</v>
      </c>
      <c r="AF32" s="285">
        <v>585385.9022504274</v>
      </c>
      <c r="AG32" s="285">
        <v>23.415436090017096</v>
      </c>
      <c r="AI32" s="285">
        <v>40</v>
      </c>
      <c r="AJ32" s="285">
        <v>591239.7612729317</v>
      </c>
      <c r="AK32" s="285">
        <v>23.649590450917266</v>
      </c>
      <c r="AM32" s="285">
        <v>60</v>
      </c>
      <c r="AN32" s="285">
        <v>597152.15888566105</v>
      </c>
      <c r="AO32" s="285">
        <v>35.829129533139664</v>
      </c>
      <c r="AQ32" s="285">
        <v>60</v>
      </c>
      <c r="AR32" s="285">
        <v>603123.68047451763</v>
      </c>
      <c r="AS32" s="285">
        <v>36.187420828471055</v>
      </c>
      <c r="AU32" s="285">
        <v>60</v>
      </c>
      <c r="AV32" s="285">
        <v>609154.91727926279</v>
      </c>
      <c r="AW32" s="285">
        <v>36.549295036755773</v>
      </c>
      <c r="AY32" s="285">
        <v>60</v>
      </c>
      <c r="AZ32" s="285">
        <v>615246.46645205538</v>
      </c>
      <c r="BA32" s="285">
        <v>36.914787987123326</v>
      </c>
      <c r="BC32" s="285">
        <v>60</v>
      </c>
      <c r="BD32" s="285">
        <v>621398.93111657596</v>
      </c>
      <c r="BE32" s="285">
        <v>37.283935866994561</v>
      </c>
      <c r="BG32" s="285">
        <v>85</v>
      </c>
      <c r="BH32" s="285">
        <v>627612.92042774172</v>
      </c>
      <c r="BI32" s="285">
        <v>53.347098236358043</v>
      </c>
      <c r="BK32" s="285">
        <v>85</v>
      </c>
      <c r="BL32" s="285">
        <v>633889.04963201913</v>
      </c>
      <c r="BM32" s="285">
        <v>53.880569218721625</v>
      </c>
      <c r="BO32" s="285">
        <v>85</v>
      </c>
      <c r="BP32" s="285">
        <v>640227.94012833934</v>
      </c>
      <c r="BQ32" s="285">
        <v>54.419374910908843</v>
      </c>
      <c r="BS32" s="285">
        <v>85</v>
      </c>
      <c r="BT32" s="285">
        <v>646630.2195296227</v>
      </c>
      <c r="BU32" s="285">
        <v>54.963568660017927</v>
      </c>
      <c r="BW32" s="285">
        <v>85</v>
      </c>
      <c r="BX32" s="285">
        <v>653096.52172491897</v>
      </c>
      <c r="BY32" s="285">
        <v>55.513204346618117</v>
      </c>
      <c r="CA32" s="285">
        <v>95</v>
      </c>
      <c r="CB32" s="285">
        <v>659627.48694216821</v>
      </c>
      <c r="CC32" s="285">
        <v>62.664611259505982</v>
      </c>
      <c r="CE32" s="285">
        <v>95</v>
      </c>
      <c r="CF32" s="285">
        <v>666223.76181158994</v>
      </c>
      <c r="CG32" s="285">
        <v>63.291257372101043</v>
      </c>
      <c r="CI32" s="285">
        <v>95</v>
      </c>
      <c r="CJ32" s="285">
        <v>672885.9994297059</v>
      </c>
      <c r="CK32" s="285">
        <v>63.924169945822058</v>
      </c>
      <c r="CM32" s="285">
        <v>95</v>
      </c>
      <c r="CN32" s="285">
        <v>679614.85942400293</v>
      </c>
      <c r="CO32" s="285">
        <v>64.563411645280283</v>
      </c>
      <c r="CQ32" s="285">
        <v>95</v>
      </c>
      <c r="CR32" s="285">
        <v>686411.00801824301</v>
      </c>
      <c r="CS32" s="285">
        <v>65.20904576173308</v>
      </c>
      <c r="CU32" s="285">
        <v>115</v>
      </c>
      <c r="CV32" s="285">
        <v>693275.11809842545</v>
      </c>
      <c r="CW32" s="285">
        <v>79.726638581318923</v>
      </c>
      <c r="CY32" s="285">
        <v>115</v>
      </c>
      <c r="CZ32" s="285">
        <v>700207.86927940976</v>
      </c>
      <c r="DA32" s="285">
        <v>80.523904967132125</v>
      </c>
      <c r="DC32" s="285">
        <v>115</v>
      </c>
      <c r="DD32" s="285">
        <v>707209.94797220384</v>
      </c>
      <c r="DE32" s="285">
        <v>81.32914401680344</v>
      </c>
      <c r="DG32" s="285">
        <v>115</v>
      </c>
      <c r="DH32" s="285">
        <v>714282.04745192593</v>
      </c>
      <c r="DI32" s="285">
        <v>82.142435456971484</v>
      </c>
      <c r="DK32" s="285">
        <v>115</v>
      </c>
      <c r="DL32" s="285">
        <v>721424.86792644521</v>
      </c>
      <c r="DM32" s="285">
        <v>82.963859811541198</v>
      </c>
      <c r="DO32" s="285">
        <v>125</v>
      </c>
      <c r="DP32" s="285">
        <v>728639.11660570966</v>
      </c>
      <c r="DQ32" s="285">
        <v>91.079889575713707</v>
      </c>
      <c r="DS32" s="285">
        <v>125</v>
      </c>
      <c r="DT32" s="285">
        <v>735925.50777176674</v>
      </c>
      <c r="DU32" s="285">
        <v>91.990688471470847</v>
      </c>
      <c r="DW32" s="285">
        <v>125</v>
      </c>
      <c r="DX32" s="285">
        <v>743284.76284948445</v>
      </c>
      <c r="DY32" s="285">
        <v>92.910595356185553</v>
      </c>
      <c r="EA32" s="285">
        <v>125</v>
      </c>
      <c r="EB32" s="285">
        <v>750717.61047797929</v>
      </c>
      <c r="EC32" s="285">
        <v>93.839701309747412</v>
      </c>
      <c r="EE32" s="285">
        <v>125</v>
      </c>
      <c r="EF32" s="285">
        <v>758224.78658275912</v>
      </c>
      <c r="EG32" s="285">
        <v>94.778098322844897</v>
      </c>
      <c r="EI32" s="285">
        <v>130</v>
      </c>
      <c r="EJ32" s="285">
        <v>765807.03444858675</v>
      </c>
      <c r="EK32" s="285">
        <v>99.554914478316277</v>
      </c>
    </row>
    <row r="33" spans="1:141" s="308" customFormat="1" x14ac:dyDescent="0.35">
      <c r="A33" s="307" t="s">
        <v>246</v>
      </c>
      <c r="B33" s="308" t="s">
        <v>247</v>
      </c>
      <c r="C33" s="307">
        <v>40</v>
      </c>
      <c r="D33" s="307">
        <v>546000</v>
      </c>
      <c r="E33" s="307">
        <v>21.84</v>
      </c>
      <c r="F33" s="307"/>
      <c r="G33" s="307">
        <v>40</v>
      </c>
      <c r="H33" s="307">
        <v>551460</v>
      </c>
      <c r="I33" s="307">
        <v>22.058399999999999</v>
      </c>
      <c r="J33" s="307"/>
      <c r="K33" s="307">
        <v>40</v>
      </c>
      <c r="L33" s="307">
        <v>556974.6</v>
      </c>
      <c r="M33" s="307">
        <v>22.278984000000001</v>
      </c>
      <c r="O33" s="308">
        <v>40</v>
      </c>
      <c r="P33" s="308">
        <v>562544.34600000002</v>
      </c>
      <c r="Q33" s="308">
        <v>22.501773839999998</v>
      </c>
      <c r="S33" s="308">
        <v>40</v>
      </c>
      <c r="T33" s="308">
        <v>568169.78946</v>
      </c>
      <c r="U33" s="308">
        <v>22.7267915784</v>
      </c>
      <c r="W33" s="308">
        <v>40</v>
      </c>
      <c r="X33" s="308">
        <v>573851.48735459999</v>
      </c>
      <c r="Y33" s="308">
        <v>22.954059494183998</v>
      </c>
      <c r="AA33" s="308">
        <v>40</v>
      </c>
      <c r="AB33" s="308">
        <v>579590.00222814595</v>
      </c>
      <c r="AC33" s="308">
        <v>23.183600089125839</v>
      </c>
      <c r="AE33" s="308">
        <v>40</v>
      </c>
      <c r="AF33" s="308">
        <v>585385.9022504274</v>
      </c>
      <c r="AG33" s="308">
        <v>23.415436090017096</v>
      </c>
      <c r="AI33" s="308">
        <v>40</v>
      </c>
      <c r="AJ33" s="308">
        <v>591239.7612729317</v>
      </c>
      <c r="AK33" s="308">
        <v>23.649590450917266</v>
      </c>
      <c r="AM33" s="308">
        <v>60</v>
      </c>
      <c r="AN33" s="308">
        <v>597152.15888566105</v>
      </c>
      <c r="AO33" s="308">
        <v>35.829129533139664</v>
      </c>
      <c r="AQ33" s="308">
        <v>60</v>
      </c>
      <c r="AR33" s="308">
        <v>603123.68047451763</v>
      </c>
      <c r="AS33" s="308">
        <v>36.187420828471055</v>
      </c>
      <c r="AU33" s="308">
        <v>60</v>
      </c>
      <c r="AV33" s="308">
        <v>609154.91727926279</v>
      </c>
      <c r="AW33" s="308">
        <v>36.549295036755773</v>
      </c>
      <c r="AY33" s="308">
        <v>60</v>
      </c>
      <c r="AZ33" s="308">
        <v>615246.46645205538</v>
      </c>
      <c r="BA33" s="308">
        <v>36.914787987123326</v>
      </c>
      <c r="BC33" s="308">
        <v>60</v>
      </c>
      <c r="BD33" s="308">
        <v>621398.93111657596</v>
      </c>
      <c r="BE33" s="308">
        <v>37.283935866994561</v>
      </c>
      <c r="BG33" s="308">
        <v>85</v>
      </c>
      <c r="BH33" s="308">
        <v>627612.92042774172</v>
      </c>
      <c r="BI33" s="308">
        <v>53.347098236358043</v>
      </c>
      <c r="BK33" s="308">
        <v>85</v>
      </c>
      <c r="BL33" s="308">
        <v>633889.04963201913</v>
      </c>
      <c r="BM33" s="308">
        <v>53.880569218721625</v>
      </c>
      <c r="BO33" s="308">
        <v>85</v>
      </c>
      <c r="BP33" s="308">
        <v>640227.94012833934</v>
      </c>
      <c r="BQ33" s="308">
        <v>54.419374910908843</v>
      </c>
      <c r="BS33" s="308">
        <v>85</v>
      </c>
      <c r="BT33" s="308">
        <v>646630.2195296227</v>
      </c>
      <c r="BU33" s="308">
        <v>54.963568660017927</v>
      </c>
      <c r="BW33" s="308">
        <v>85</v>
      </c>
      <c r="BX33" s="308">
        <v>653096.52172491897</v>
      </c>
      <c r="BY33" s="308">
        <v>55.513204346618117</v>
      </c>
      <c r="CA33" s="308">
        <v>95</v>
      </c>
      <c r="CB33" s="308">
        <v>659627.48694216821</v>
      </c>
      <c r="CC33" s="308">
        <v>62.664611259505982</v>
      </c>
      <c r="CE33" s="308">
        <v>95</v>
      </c>
      <c r="CF33" s="308">
        <v>666223.76181158994</v>
      </c>
      <c r="CG33" s="308">
        <v>63.291257372101043</v>
      </c>
      <c r="CI33" s="308">
        <v>95</v>
      </c>
      <c r="CJ33" s="308">
        <v>672885.9994297059</v>
      </c>
      <c r="CK33" s="308">
        <v>63.924169945822058</v>
      </c>
      <c r="CM33" s="308">
        <v>95</v>
      </c>
      <c r="CN33" s="308">
        <v>679614.85942400293</v>
      </c>
      <c r="CO33" s="308">
        <v>64.563411645280283</v>
      </c>
      <c r="CQ33" s="308">
        <v>95</v>
      </c>
      <c r="CR33" s="308">
        <v>686411.00801824301</v>
      </c>
      <c r="CS33" s="308">
        <v>65.20904576173308</v>
      </c>
      <c r="CU33" s="308">
        <v>115</v>
      </c>
      <c r="CV33" s="308">
        <v>693275.11809842545</v>
      </c>
      <c r="CW33" s="308">
        <v>79.726638581318923</v>
      </c>
      <c r="CY33" s="308">
        <v>115</v>
      </c>
      <c r="CZ33" s="308">
        <v>700207.86927940976</v>
      </c>
      <c r="DA33" s="308">
        <v>80.523904967132125</v>
      </c>
      <c r="DC33" s="308">
        <v>115</v>
      </c>
      <c r="DD33" s="308">
        <v>707209.94797220384</v>
      </c>
      <c r="DE33" s="308">
        <v>81.32914401680344</v>
      </c>
      <c r="DG33" s="308">
        <v>115</v>
      </c>
      <c r="DH33" s="308">
        <v>714282.04745192593</v>
      </c>
      <c r="DI33" s="308">
        <v>82.142435456971484</v>
      </c>
      <c r="DK33" s="308">
        <v>115</v>
      </c>
      <c r="DL33" s="308">
        <v>721424.86792644521</v>
      </c>
      <c r="DM33" s="308">
        <v>82.963859811541198</v>
      </c>
      <c r="DO33" s="308">
        <v>125</v>
      </c>
      <c r="DP33" s="308">
        <v>728639.11660570966</v>
      </c>
      <c r="DQ33" s="308">
        <v>91.079889575713707</v>
      </c>
      <c r="DS33" s="308">
        <v>125</v>
      </c>
      <c r="DT33" s="308">
        <v>735925.50777176674</v>
      </c>
      <c r="DU33" s="308">
        <v>91.990688471470847</v>
      </c>
      <c r="DW33" s="308">
        <v>125</v>
      </c>
      <c r="DX33" s="308">
        <v>743284.76284948445</v>
      </c>
      <c r="DY33" s="308">
        <v>92.910595356185553</v>
      </c>
      <c r="EA33" s="308">
        <v>125</v>
      </c>
      <c r="EB33" s="308">
        <v>750717.61047797929</v>
      </c>
      <c r="EC33" s="308">
        <v>93.839701309747412</v>
      </c>
      <c r="EE33" s="308">
        <v>125</v>
      </c>
      <c r="EF33" s="308">
        <v>758224.78658275912</v>
      </c>
      <c r="EG33" s="308">
        <v>94.778098322844897</v>
      </c>
      <c r="EI33" s="308">
        <v>130</v>
      </c>
      <c r="EJ33" s="308">
        <v>765807.03444858675</v>
      </c>
      <c r="EK33" s="308">
        <v>99.554914478316277</v>
      </c>
    </row>
    <row r="34" spans="1:141" s="310" customFormat="1" x14ac:dyDescent="0.35">
      <c r="A34" s="309" t="s">
        <v>246</v>
      </c>
      <c r="B34" s="310" t="s">
        <v>247</v>
      </c>
      <c r="C34" s="309">
        <v>40</v>
      </c>
      <c r="D34" s="309">
        <v>546000</v>
      </c>
      <c r="E34" s="309">
        <v>21.84</v>
      </c>
      <c r="F34" s="309"/>
      <c r="G34" s="309">
        <v>40</v>
      </c>
      <c r="H34" s="309">
        <v>551460</v>
      </c>
      <c r="I34" s="309">
        <v>22.058399999999999</v>
      </c>
      <c r="J34" s="309"/>
      <c r="K34" s="309">
        <v>40</v>
      </c>
      <c r="L34" s="309">
        <v>556974.6</v>
      </c>
      <c r="M34" s="309">
        <v>22.278984000000001</v>
      </c>
      <c r="O34" s="310">
        <v>40</v>
      </c>
      <c r="P34" s="310">
        <v>562544.34600000002</v>
      </c>
      <c r="Q34" s="310">
        <v>22.501773839999998</v>
      </c>
      <c r="S34" s="310">
        <v>40</v>
      </c>
      <c r="T34" s="310">
        <v>568169.78946</v>
      </c>
      <c r="U34" s="310">
        <v>22.7267915784</v>
      </c>
      <c r="W34" s="310">
        <v>40</v>
      </c>
      <c r="X34" s="310">
        <v>573851.48735459999</v>
      </c>
      <c r="Y34" s="310">
        <v>22.954059494183998</v>
      </c>
      <c r="AA34" s="310">
        <v>40</v>
      </c>
      <c r="AB34" s="310">
        <v>579590.00222814595</v>
      </c>
      <c r="AC34" s="310">
        <v>23.183600089125839</v>
      </c>
      <c r="AE34" s="310">
        <v>40</v>
      </c>
      <c r="AF34" s="310">
        <v>585385.9022504274</v>
      </c>
      <c r="AG34" s="310">
        <v>23.415436090017096</v>
      </c>
      <c r="AI34" s="310">
        <v>40</v>
      </c>
      <c r="AJ34" s="310">
        <v>591239.7612729317</v>
      </c>
      <c r="AK34" s="310">
        <v>23.649590450917266</v>
      </c>
      <c r="AM34" s="310">
        <v>60</v>
      </c>
      <c r="AN34" s="310">
        <v>597152.15888566105</v>
      </c>
      <c r="AO34" s="310">
        <v>35.829129533139664</v>
      </c>
      <c r="AQ34" s="310">
        <v>60</v>
      </c>
      <c r="AR34" s="310">
        <v>603123.68047451763</v>
      </c>
      <c r="AS34" s="310">
        <v>36.187420828471055</v>
      </c>
      <c r="AU34" s="310">
        <v>60</v>
      </c>
      <c r="AV34" s="310">
        <v>609154.91727926279</v>
      </c>
      <c r="AW34" s="310">
        <v>36.549295036755773</v>
      </c>
      <c r="AY34" s="310">
        <v>60</v>
      </c>
      <c r="AZ34" s="310">
        <v>615246.46645205538</v>
      </c>
      <c r="BA34" s="310">
        <v>36.914787987123326</v>
      </c>
      <c r="BC34" s="310">
        <v>60</v>
      </c>
      <c r="BD34" s="310">
        <v>621398.93111657596</v>
      </c>
      <c r="BE34" s="310">
        <v>37.283935866994561</v>
      </c>
      <c r="BG34" s="310">
        <v>85</v>
      </c>
      <c r="BH34" s="310">
        <v>627612.92042774172</v>
      </c>
      <c r="BI34" s="310">
        <v>53.347098236358043</v>
      </c>
      <c r="BK34" s="310">
        <v>85</v>
      </c>
      <c r="BL34" s="310">
        <v>633889.04963201913</v>
      </c>
      <c r="BM34" s="310">
        <v>53.880569218721625</v>
      </c>
      <c r="BO34" s="310">
        <v>85</v>
      </c>
      <c r="BP34" s="310">
        <v>640227.94012833934</v>
      </c>
      <c r="BQ34" s="310">
        <v>54.419374910908843</v>
      </c>
      <c r="BS34" s="310">
        <v>85</v>
      </c>
      <c r="BT34" s="310">
        <v>646630.2195296227</v>
      </c>
      <c r="BU34" s="310">
        <v>54.963568660017927</v>
      </c>
      <c r="BW34" s="310">
        <v>85</v>
      </c>
      <c r="BX34" s="310">
        <v>653096.52172491897</v>
      </c>
      <c r="BY34" s="310">
        <v>55.513204346618117</v>
      </c>
      <c r="CA34" s="310">
        <v>95</v>
      </c>
      <c r="CB34" s="310">
        <v>659627.48694216821</v>
      </c>
      <c r="CC34" s="310">
        <v>62.664611259505982</v>
      </c>
      <c r="CE34" s="310">
        <v>95</v>
      </c>
      <c r="CF34" s="310">
        <v>666223.76181158994</v>
      </c>
      <c r="CG34" s="310">
        <v>63.291257372101043</v>
      </c>
      <c r="CI34" s="310">
        <v>95</v>
      </c>
      <c r="CJ34" s="310">
        <v>672885.9994297059</v>
      </c>
      <c r="CK34" s="310">
        <v>63.924169945822058</v>
      </c>
      <c r="CM34" s="310">
        <v>95</v>
      </c>
      <c r="CN34" s="310">
        <v>679614.85942400293</v>
      </c>
      <c r="CO34" s="310">
        <v>64.563411645280283</v>
      </c>
      <c r="CQ34" s="310">
        <v>95</v>
      </c>
      <c r="CR34" s="310">
        <v>686411.00801824301</v>
      </c>
      <c r="CS34" s="310">
        <v>65.20904576173308</v>
      </c>
      <c r="CU34" s="310">
        <v>115</v>
      </c>
      <c r="CV34" s="310">
        <v>693275.11809842545</v>
      </c>
      <c r="CW34" s="310">
        <v>79.726638581318923</v>
      </c>
      <c r="CY34" s="310">
        <v>115</v>
      </c>
      <c r="CZ34" s="310">
        <v>700207.86927940976</v>
      </c>
      <c r="DA34" s="310">
        <v>80.523904967132125</v>
      </c>
      <c r="DC34" s="310">
        <v>115</v>
      </c>
      <c r="DD34" s="310">
        <v>707209.94797220384</v>
      </c>
      <c r="DE34" s="310">
        <v>81.32914401680344</v>
      </c>
      <c r="DG34" s="310">
        <v>115</v>
      </c>
      <c r="DH34" s="310">
        <v>714282.04745192593</v>
      </c>
      <c r="DI34" s="310">
        <v>82.142435456971484</v>
      </c>
      <c r="DK34" s="310">
        <v>115</v>
      </c>
      <c r="DL34" s="310">
        <v>721424.86792644521</v>
      </c>
      <c r="DM34" s="310">
        <v>82.963859811541198</v>
      </c>
      <c r="DO34" s="310">
        <v>125</v>
      </c>
      <c r="DP34" s="310">
        <v>728639.11660570966</v>
      </c>
      <c r="DQ34" s="310">
        <v>91.079889575713707</v>
      </c>
      <c r="DS34" s="310">
        <v>125</v>
      </c>
      <c r="DT34" s="310">
        <v>735925.50777176674</v>
      </c>
      <c r="DU34" s="310">
        <v>91.990688471470847</v>
      </c>
      <c r="DW34" s="310">
        <v>125</v>
      </c>
      <c r="DX34" s="310">
        <v>743284.76284948445</v>
      </c>
      <c r="DY34" s="310">
        <v>92.910595356185553</v>
      </c>
      <c r="EA34" s="310">
        <v>125</v>
      </c>
      <c r="EB34" s="310">
        <v>750717.61047797929</v>
      </c>
      <c r="EC34" s="310">
        <v>93.839701309747412</v>
      </c>
      <c r="EE34" s="310">
        <v>125</v>
      </c>
      <c r="EF34" s="310">
        <v>758224.78658275912</v>
      </c>
      <c r="EG34" s="310">
        <v>94.778098322844897</v>
      </c>
      <c r="EI34" s="310">
        <v>130</v>
      </c>
      <c r="EJ34" s="310">
        <v>765807.03444858675</v>
      </c>
      <c r="EK34" s="310">
        <v>99.554914478316277</v>
      </c>
    </row>
    <row r="36" spans="1:141" s="285" customFormat="1" x14ac:dyDescent="0.35">
      <c r="A36" s="84" t="s">
        <v>55</v>
      </c>
      <c r="B36" s="285" t="s">
        <v>40</v>
      </c>
      <c r="C36" s="84">
        <v>220.32000000000002</v>
      </c>
      <c r="D36" s="84">
        <v>238888.88888888888</v>
      </c>
      <c r="E36" s="84">
        <v>52.631999999999998</v>
      </c>
      <c r="F36" s="84"/>
      <c r="G36" s="84">
        <v>220.32000000000002</v>
      </c>
      <c r="H36" s="84">
        <v>241277.77777777778</v>
      </c>
      <c r="I36" s="84">
        <v>53.15832000000001</v>
      </c>
      <c r="J36" s="84"/>
      <c r="K36" s="84">
        <v>220.32000000000002</v>
      </c>
      <c r="L36" s="84">
        <v>243690.55555555556</v>
      </c>
      <c r="M36" s="84">
        <v>53.689903200000003</v>
      </c>
      <c r="O36" s="285">
        <v>220.32000000000002</v>
      </c>
      <c r="P36" s="285">
        <v>246127.46111111113</v>
      </c>
      <c r="Q36" s="285">
        <v>54.226802232000011</v>
      </c>
      <c r="S36" s="285">
        <v>220.68</v>
      </c>
      <c r="T36" s="285">
        <v>248588.73572222225</v>
      </c>
      <c r="U36" s="285">
        <v>54.858562199180007</v>
      </c>
      <c r="W36" s="285">
        <v>220.68</v>
      </c>
      <c r="X36" s="285">
        <v>251074.62307944449</v>
      </c>
      <c r="Y36" s="285">
        <v>55.407147821171812</v>
      </c>
      <c r="AA36" s="285">
        <v>220.68</v>
      </c>
      <c r="AB36" s="285">
        <v>253585.36931023892</v>
      </c>
      <c r="AC36" s="285">
        <v>55.961219299383529</v>
      </c>
      <c r="AE36" s="285">
        <v>220.68</v>
      </c>
      <c r="AF36" s="285">
        <v>256121.22300334132</v>
      </c>
      <c r="AG36" s="285">
        <v>56.520831492377361</v>
      </c>
      <c r="AI36" s="285">
        <v>220.68</v>
      </c>
      <c r="AJ36" s="285">
        <v>258682.43523337474</v>
      </c>
      <c r="AK36" s="285">
        <v>57.086039807301141</v>
      </c>
      <c r="AM36" s="285">
        <v>365.76</v>
      </c>
      <c r="AN36" s="285">
        <v>261269.2595857085</v>
      </c>
      <c r="AO36" s="285">
        <v>95.561844386068728</v>
      </c>
      <c r="AQ36" s="285">
        <v>365.76</v>
      </c>
      <c r="AR36" s="285">
        <v>263881.95218156558</v>
      </c>
      <c r="AS36" s="285">
        <v>96.517462829929428</v>
      </c>
      <c r="AU36" s="285">
        <v>365.76</v>
      </c>
      <c r="AV36" s="285">
        <v>266520.77170338121</v>
      </c>
      <c r="AW36" s="285">
        <v>97.482637458228709</v>
      </c>
      <c r="AY36" s="285">
        <v>365.76</v>
      </c>
      <c r="AZ36" s="285">
        <v>269185.97942041501</v>
      </c>
      <c r="BA36" s="285">
        <v>98.457463832811001</v>
      </c>
      <c r="BC36" s="285">
        <v>365.76</v>
      </c>
      <c r="BD36" s="285">
        <v>271877.83921461919</v>
      </c>
      <c r="BE36" s="285">
        <v>99.442038471139114</v>
      </c>
      <c r="BG36" s="285">
        <v>365.76</v>
      </c>
      <c r="BH36" s="285">
        <v>274596.61760676536</v>
      </c>
      <c r="BI36" s="285">
        <v>100.43645885585049</v>
      </c>
      <c r="BK36" s="285">
        <v>365.76</v>
      </c>
      <c r="BL36" s="285">
        <v>277342.58378283301</v>
      </c>
      <c r="BM36" s="285">
        <v>101.44082344440899</v>
      </c>
      <c r="BO36" s="285">
        <v>365.76</v>
      </c>
      <c r="BP36" s="285">
        <v>280116.00962066132</v>
      </c>
      <c r="BQ36" s="285">
        <v>102.45523167885308</v>
      </c>
      <c r="BS36" s="285">
        <v>365.76</v>
      </c>
      <c r="BT36" s="285">
        <v>282917.16971686797</v>
      </c>
      <c r="BU36" s="285">
        <v>103.47978399564163</v>
      </c>
      <c r="BW36" s="285">
        <v>365.76</v>
      </c>
      <c r="BX36" s="285">
        <v>285746.34141403664</v>
      </c>
      <c r="BY36" s="285">
        <v>104.51458183559804</v>
      </c>
      <c r="CA36" s="285">
        <v>365.76</v>
      </c>
      <c r="CB36" s="285">
        <v>288603.80482817703</v>
      </c>
      <c r="CC36" s="285">
        <v>105.55972765395403</v>
      </c>
      <c r="CE36" s="285">
        <v>365.76</v>
      </c>
      <c r="CF36" s="285">
        <v>291489.84287645883</v>
      </c>
      <c r="CG36" s="285">
        <v>106.61532493049357</v>
      </c>
      <c r="CI36" s="285">
        <v>365.76</v>
      </c>
      <c r="CJ36" s="285">
        <v>294404.74130522343</v>
      </c>
      <c r="CK36" s="285">
        <v>107.68147817979852</v>
      </c>
      <c r="CM36" s="285">
        <v>365.76</v>
      </c>
      <c r="CN36" s="285">
        <v>297348.78871827567</v>
      </c>
      <c r="CO36" s="285">
        <v>108.75829296159651</v>
      </c>
      <c r="CQ36" s="285">
        <v>365.76</v>
      </c>
      <c r="CR36" s="285">
        <v>300322.27660545841</v>
      </c>
      <c r="CS36" s="285">
        <v>109.84587589121246</v>
      </c>
      <c r="CU36" s="285">
        <v>365.76</v>
      </c>
      <c r="CV36" s="285">
        <v>303325.49937151297</v>
      </c>
      <c r="CW36" s="285">
        <v>110.94433465012457</v>
      </c>
      <c r="CY36" s="285">
        <v>365.76</v>
      </c>
      <c r="CZ36" s="285">
        <v>306358.75436522812</v>
      </c>
      <c r="DA36" s="285">
        <v>112.05377799662583</v>
      </c>
      <c r="DC36" s="285">
        <v>365.76</v>
      </c>
      <c r="DD36" s="285">
        <v>309422.34190888039</v>
      </c>
      <c r="DE36" s="285">
        <v>113.1743157765921</v>
      </c>
      <c r="DG36" s="285">
        <v>365.76</v>
      </c>
      <c r="DH36" s="285">
        <v>312516.56532796921</v>
      </c>
      <c r="DI36" s="285">
        <v>114.30605893435802</v>
      </c>
      <c r="DK36" s="285">
        <v>365.76</v>
      </c>
      <c r="DL36" s="285">
        <v>315641.7309812489</v>
      </c>
      <c r="DM36" s="285">
        <v>115.4491195237016</v>
      </c>
      <c r="DO36" s="285">
        <v>365.76</v>
      </c>
      <c r="DP36" s="285">
        <v>318798.1482910614</v>
      </c>
      <c r="DQ36" s="285">
        <v>116.60361071893863</v>
      </c>
      <c r="DS36" s="285">
        <v>365.76</v>
      </c>
      <c r="DT36" s="285">
        <v>321986.12977397203</v>
      </c>
      <c r="DU36" s="285">
        <v>117.76964682612801</v>
      </c>
      <c r="DW36" s="285">
        <v>365.76</v>
      </c>
      <c r="DX36" s="285">
        <v>325205.99107171176</v>
      </c>
      <c r="DY36" s="285">
        <v>118.9473432943893</v>
      </c>
      <c r="EA36" s="285">
        <v>365.76</v>
      </c>
      <c r="EB36" s="285">
        <v>328458.05098242889</v>
      </c>
      <c r="EC36" s="285">
        <v>120.13681672733318</v>
      </c>
      <c r="EE36" s="285">
        <v>365.76</v>
      </c>
      <c r="EF36" s="285">
        <v>331742.63149225316</v>
      </c>
      <c r="EG36" s="285">
        <v>121.33818489460651</v>
      </c>
      <c r="EI36" s="285">
        <v>365.76</v>
      </c>
      <c r="EJ36" s="285">
        <v>335060.05780717568</v>
      </c>
      <c r="EK36" s="285">
        <v>122.55156674355257</v>
      </c>
    </row>
    <row r="37" spans="1:141" s="308" customFormat="1" x14ac:dyDescent="0.35">
      <c r="A37" s="307" t="s">
        <v>55</v>
      </c>
      <c r="B37" s="308" t="s">
        <v>40</v>
      </c>
      <c r="C37" s="307">
        <v>220.32000000000002</v>
      </c>
      <c r="D37" s="307">
        <v>238888.88888888888</v>
      </c>
      <c r="E37" s="307">
        <v>52.631999999999998</v>
      </c>
      <c r="F37" s="307"/>
      <c r="G37" s="307">
        <v>220.32000000000002</v>
      </c>
      <c r="H37" s="307">
        <v>241277.77777777778</v>
      </c>
      <c r="I37" s="307">
        <v>53.15832000000001</v>
      </c>
      <c r="J37" s="307"/>
      <c r="K37" s="307">
        <v>220.32000000000002</v>
      </c>
      <c r="L37" s="307">
        <v>243690.55555555556</v>
      </c>
      <c r="M37" s="307">
        <v>53.689903200000003</v>
      </c>
      <c r="O37" s="308">
        <v>220.32000000000002</v>
      </c>
      <c r="P37" s="308">
        <v>246127.46111111113</v>
      </c>
      <c r="Q37" s="308">
        <v>54.226802232000011</v>
      </c>
      <c r="S37" s="308">
        <v>220.68</v>
      </c>
      <c r="T37" s="308">
        <v>248588.73572222225</v>
      </c>
      <c r="U37" s="308">
        <v>54.858562199180007</v>
      </c>
      <c r="W37" s="308">
        <v>220.68</v>
      </c>
      <c r="X37" s="308">
        <v>251074.62307944449</v>
      </c>
      <c r="Y37" s="308">
        <v>55.407147821171812</v>
      </c>
      <c r="AA37" s="308">
        <v>220.68</v>
      </c>
      <c r="AB37" s="308">
        <v>253585.36931023892</v>
      </c>
      <c r="AC37" s="308">
        <v>55.961219299383529</v>
      </c>
      <c r="AE37" s="308">
        <v>220.68</v>
      </c>
      <c r="AF37" s="308">
        <v>256121.22300334132</v>
      </c>
      <c r="AG37" s="308">
        <v>56.520831492377361</v>
      </c>
      <c r="AI37" s="308">
        <v>220.68</v>
      </c>
      <c r="AJ37" s="308">
        <v>258682.43523337474</v>
      </c>
      <c r="AK37" s="308">
        <v>57.086039807301141</v>
      </c>
      <c r="AM37" s="308">
        <v>365.76</v>
      </c>
      <c r="AN37" s="308">
        <v>261269.2595857085</v>
      </c>
      <c r="AO37" s="308">
        <v>95.561844386068728</v>
      </c>
      <c r="AQ37" s="308">
        <v>365.76</v>
      </c>
      <c r="AR37" s="308">
        <v>263881.95218156558</v>
      </c>
      <c r="AS37" s="308">
        <v>96.517462829929428</v>
      </c>
      <c r="AU37" s="308">
        <v>365.76</v>
      </c>
      <c r="AV37" s="308">
        <v>266520.77170338121</v>
      </c>
      <c r="AW37" s="308">
        <v>97.482637458228709</v>
      </c>
      <c r="AY37" s="308">
        <v>365.76</v>
      </c>
      <c r="AZ37" s="308">
        <v>269185.97942041501</v>
      </c>
      <c r="BA37" s="308">
        <v>98.457463832811001</v>
      </c>
      <c r="BC37" s="308">
        <v>365.76</v>
      </c>
      <c r="BD37" s="308">
        <v>271877.83921461919</v>
      </c>
      <c r="BE37" s="308">
        <v>99.442038471139114</v>
      </c>
      <c r="BG37" s="308">
        <v>365.76</v>
      </c>
      <c r="BH37" s="308">
        <v>274596.61760676536</v>
      </c>
      <c r="BI37" s="308">
        <v>100.43645885585049</v>
      </c>
      <c r="BK37" s="308">
        <v>365.76</v>
      </c>
      <c r="BL37" s="308">
        <v>277342.58378283301</v>
      </c>
      <c r="BM37" s="308">
        <v>101.44082344440899</v>
      </c>
      <c r="BO37" s="308">
        <v>365.76</v>
      </c>
      <c r="BP37" s="308">
        <v>280116.00962066132</v>
      </c>
      <c r="BQ37" s="308">
        <v>102.45523167885308</v>
      </c>
      <c r="BS37" s="308">
        <v>365.76</v>
      </c>
      <c r="BT37" s="308">
        <v>282917.16971686797</v>
      </c>
      <c r="BU37" s="308">
        <v>103.47978399564163</v>
      </c>
      <c r="BW37" s="308">
        <v>365.76</v>
      </c>
      <c r="BX37" s="308">
        <v>285746.34141403664</v>
      </c>
      <c r="BY37" s="308">
        <v>104.51458183559804</v>
      </c>
      <c r="CA37" s="308">
        <v>365.76</v>
      </c>
      <c r="CB37" s="308">
        <v>288603.80482817703</v>
      </c>
      <c r="CC37" s="308">
        <v>105.55972765395403</v>
      </c>
      <c r="CE37" s="308">
        <v>365.76</v>
      </c>
      <c r="CF37" s="308">
        <v>291489.84287645883</v>
      </c>
      <c r="CG37" s="308">
        <v>106.61532493049357</v>
      </c>
      <c r="CI37" s="308">
        <v>365.76</v>
      </c>
      <c r="CJ37" s="308">
        <v>294404.74130522343</v>
      </c>
      <c r="CK37" s="308">
        <v>107.68147817979852</v>
      </c>
      <c r="CM37" s="308">
        <v>365.76</v>
      </c>
      <c r="CN37" s="308">
        <v>297348.78871827567</v>
      </c>
      <c r="CO37" s="308">
        <v>108.75829296159651</v>
      </c>
      <c r="CQ37" s="308">
        <v>365.76</v>
      </c>
      <c r="CR37" s="308">
        <v>300322.27660545841</v>
      </c>
      <c r="CS37" s="308">
        <v>109.84587589121246</v>
      </c>
      <c r="CU37" s="308">
        <v>365.76</v>
      </c>
      <c r="CV37" s="308">
        <v>303325.49937151297</v>
      </c>
      <c r="CW37" s="308">
        <v>110.94433465012457</v>
      </c>
      <c r="CY37" s="308">
        <v>365.76</v>
      </c>
      <c r="CZ37" s="308">
        <v>306358.75436522812</v>
      </c>
      <c r="DA37" s="308">
        <v>112.05377799662583</v>
      </c>
      <c r="DC37" s="308">
        <v>365.76</v>
      </c>
      <c r="DD37" s="308">
        <v>309422.34190888039</v>
      </c>
      <c r="DE37" s="308">
        <v>113.1743157765921</v>
      </c>
      <c r="DG37" s="308">
        <v>365.76</v>
      </c>
      <c r="DH37" s="308">
        <v>312516.56532796921</v>
      </c>
      <c r="DI37" s="308">
        <v>114.30605893435802</v>
      </c>
      <c r="DK37" s="308">
        <v>365.76</v>
      </c>
      <c r="DL37" s="308">
        <v>315641.7309812489</v>
      </c>
      <c r="DM37" s="308">
        <v>115.4491195237016</v>
      </c>
      <c r="DO37" s="308">
        <v>365.76</v>
      </c>
      <c r="DP37" s="308">
        <v>318798.1482910614</v>
      </c>
      <c r="DQ37" s="308">
        <v>116.60361071893863</v>
      </c>
      <c r="DS37" s="308">
        <v>365.76</v>
      </c>
      <c r="DT37" s="308">
        <v>321986.12977397203</v>
      </c>
      <c r="DU37" s="308">
        <v>117.76964682612801</v>
      </c>
      <c r="DW37" s="308">
        <v>365.76</v>
      </c>
      <c r="DX37" s="308">
        <v>325205.99107171176</v>
      </c>
      <c r="DY37" s="308">
        <v>118.9473432943893</v>
      </c>
      <c r="EA37" s="308">
        <v>365.76</v>
      </c>
      <c r="EB37" s="308">
        <v>328458.05098242889</v>
      </c>
      <c r="EC37" s="308">
        <v>120.13681672733318</v>
      </c>
      <c r="EE37" s="308">
        <v>365.76</v>
      </c>
      <c r="EF37" s="308">
        <v>331742.63149225316</v>
      </c>
      <c r="EG37" s="308">
        <v>121.33818489460651</v>
      </c>
      <c r="EI37" s="308">
        <v>365.76</v>
      </c>
      <c r="EJ37" s="308">
        <v>335060.05780717568</v>
      </c>
      <c r="EK37" s="308">
        <v>122.55156674355257</v>
      </c>
    </row>
    <row r="38" spans="1:141" s="310" customFormat="1" x14ac:dyDescent="0.35">
      <c r="A38" s="309" t="s">
        <v>55</v>
      </c>
      <c r="B38" s="310" t="s">
        <v>40</v>
      </c>
      <c r="C38" s="309">
        <v>220.32000000000002</v>
      </c>
      <c r="D38" s="309">
        <v>238888.88888888888</v>
      </c>
      <c r="E38" s="309">
        <v>52.631999999999998</v>
      </c>
      <c r="F38" s="309"/>
      <c r="G38" s="309">
        <v>220.32000000000002</v>
      </c>
      <c r="H38" s="309">
        <v>241277.77777777778</v>
      </c>
      <c r="I38" s="309">
        <v>53.15832000000001</v>
      </c>
      <c r="J38" s="309"/>
      <c r="K38" s="309">
        <v>220.32000000000002</v>
      </c>
      <c r="L38" s="309">
        <v>243690.55555555556</v>
      </c>
      <c r="M38" s="309">
        <v>53.689903200000003</v>
      </c>
      <c r="O38" s="310">
        <v>220.32000000000002</v>
      </c>
      <c r="P38" s="310">
        <v>246127.46111111113</v>
      </c>
      <c r="Q38" s="310">
        <v>54.226802232000011</v>
      </c>
      <c r="S38" s="310">
        <v>220.68</v>
      </c>
      <c r="T38" s="310">
        <v>248588.73572222225</v>
      </c>
      <c r="U38" s="310">
        <v>54.858562199180007</v>
      </c>
      <c r="W38" s="310">
        <v>220.68</v>
      </c>
      <c r="X38" s="310">
        <v>251074.62307944449</v>
      </c>
      <c r="Y38" s="310">
        <v>55.407147821171812</v>
      </c>
      <c r="AA38" s="310">
        <v>220.68</v>
      </c>
      <c r="AB38" s="310">
        <v>253585.36931023892</v>
      </c>
      <c r="AC38" s="310">
        <v>55.961219299383529</v>
      </c>
      <c r="AE38" s="310">
        <v>220.68</v>
      </c>
      <c r="AF38" s="310">
        <v>256121.22300334132</v>
      </c>
      <c r="AG38" s="310">
        <v>56.520831492377361</v>
      </c>
      <c r="AI38" s="310">
        <v>220.68</v>
      </c>
      <c r="AJ38" s="310">
        <v>258682.43523337474</v>
      </c>
      <c r="AK38" s="310">
        <v>57.086039807301141</v>
      </c>
      <c r="AM38" s="310">
        <v>365.76</v>
      </c>
      <c r="AN38" s="310">
        <v>261269.2595857085</v>
      </c>
      <c r="AO38" s="310">
        <v>95.561844386068728</v>
      </c>
      <c r="AQ38" s="310">
        <v>365.76</v>
      </c>
      <c r="AR38" s="310">
        <v>263881.95218156558</v>
      </c>
      <c r="AS38" s="310">
        <v>96.517462829929428</v>
      </c>
      <c r="AU38" s="310">
        <v>365.76</v>
      </c>
      <c r="AV38" s="310">
        <v>266520.77170338121</v>
      </c>
      <c r="AW38" s="310">
        <v>97.482637458228709</v>
      </c>
      <c r="AY38" s="310">
        <v>365.76</v>
      </c>
      <c r="AZ38" s="310">
        <v>269185.97942041501</v>
      </c>
      <c r="BA38" s="310">
        <v>98.457463832811001</v>
      </c>
      <c r="BC38" s="310">
        <v>365.76</v>
      </c>
      <c r="BD38" s="310">
        <v>271877.83921461919</v>
      </c>
      <c r="BE38" s="310">
        <v>99.442038471139114</v>
      </c>
      <c r="BG38" s="310">
        <v>365.76</v>
      </c>
      <c r="BH38" s="310">
        <v>274596.61760676536</v>
      </c>
      <c r="BI38" s="310">
        <v>100.43645885585049</v>
      </c>
      <c r="BK38" s="310">
        <v>365.76</v>
      </c>
      <c r="BL38" s="310">
        <v>277342.58378283301</v>
      </c>
      <c r="BM38" s="310">
        <v>101.44082344440899</v>
      </c>
      <c r="BO38" s="310">
        <v>365.76</v>
      </c>
      <c r="BP38" s="310">
        <v>280116.00962066132</v>
      </c>
      <c r="BQ38" s="310">
        <v>102.45523167885308</v>
      </c>
      <c r="BS38" s="310">
        <v>365.76</v>
      </c>
      <c r="BT38" s="310">
        <v>282917.16971686797</v>
      </c>
      <c r="BU38" s="310">
        <v>103.47978399564163</v>
      </c>
      <c r="BW38" s="310">
        <v>365.76</v>
      </c>
      <c r="BX38" s="310">
        <v>285746.34141403664</v>
      </c>
      <c r="BY38" s="310">
        <v>104.51458183559804</v>
      </c>
      <c r="CA38" s="310">
        <v>365.76</v>
      </c>
      <c r="CB38" s="310">
        <v>288603.80482817703</v>
      </c>
      <c r="CC38" s="310">
        <v>105.55972765395403</v>
      </c>
      <c r="CE38" s="310">
        <v>365.76</v>
      </c>
      <c r="CF38" s="310">
        <v>291489.84287645883</v>
      </c>
      <c r="CG38" s="310">
        <v>106.61532493049357</v>
      </c>
      <c r="CI38" s="310">
        <v>365.76</v>
      </c>
      <c r="CJ38" s="310">
        <v>294404.74130522343</v>
      </c>
      <c r="CK38" s="310">
        <v>107.68147817979852</v>
      </c>
      <c r="CM38" s="310">
        <v>365.76</v>
      </c>
      <c r="CN38" s="310">
        <v>297348.78871827567</v>
      </c>
      <c r="CO38" s="310">
        <v>108.75829296159651</v>
      </c>
      <c r="CQ38" s="310">
        <v>365.76</v>
      </c>
      <c r="CR38" s="310">
        <v>300322.27660545841</v>
      </c>
      <c r="CS38" s="310">
        <v>109.84587589121246</v>
      </c>
      <c r="CU38" s="310">
        <v>365.76</v>
      </c>
      <c r="CV38" s="310">
        <v>303325.49937151297</v>
      </c>
      <c r="CW38" s="310">
        <v>110.94433465012457</v>
      </c>
      <c r="CY38" s="310">
        <v>365.76</v>
      </c>
      <c r="CZ38" s="310">
        <v>306358.75436522812</v>
      </c>
      <c r="DA38" s="310">
        <v>112.05377799662583</v>
      </c>
      <c r="DC38" s="310">
        <v>365.76</v>
      </c>
      <c r="DD38" s="310">
        <v>309422.34190888039</v>
      </c>
      <c r="DE38" s="310">
        <v>113.1743157765921</v>
      </c>
      <c r="DG38" s="310">
        <v>365.76</v>
      </c>
      <c r="DH38" s="310">
        <v>312516.56532796921</v>
      </c>
      <c r="DI38" s="310">
        <v>114.30605893435802</v>
      </c>
      <c r="DK38" s="310">
        <v>365.76</v>
      </c>
      <c r="DL38" s="310">
        <v>315641.7309812489</v>
      </c>
      <c r="DM38" s="310">
        <v>115.4491195237016</v>
      </c>
      <c r="DO38" s="310">
        <v>365.76</v>
      </c>
      <c r="DP38" s="310">
        <v>318798.1482910614</v>
      </c>
      <c r="DQ38" s="310">
        <v>116.60361071893863</v>
      </c>
      <c r="DS38" s="310">
        <v>365.76</v>
      </c>
      <c r="DT38" s="310">
        <v>321986.12977397203</v>
      </c>
      <c r="DU38" s="310">
        <v>117.76964682612801</v>
      </c>
      <c r="DW38" s="310">
        <v>365.76</v>
      </c>
      <c r="DX38" s="310">
        <v>325205.99107171176</v>
      </c>
      <c r="DY38" s="310">
        <v>118.9473432943893</v>
      </c>
      <c r="EA38" s="310">
        <v>365.76</v>
      </c>
      <c r="EB38" s="310">
        <v>328458.05098242889</v>
      </c>
      <c r="EC38" s="310">
        <v>120.13681672733318</v>
      </c>
      <c r="EE38" s="310">
        <v>365.76</v>
      </c>
      <c r="EF38" s="310">
        <v>331742.63149225316</v>
      </c>
      <c r="EG38" s="310">
        <v>121.33818489460651</v>
      </c>
      <c r="EI38" s="310">
        <v>365.76</v>
      </c>
      <c r="EJ38" s="310">
        <v>335060.05780717568</v>
      </c>
      <c r="EK38" s="310">
        <v>122.55156674355257</v>
      </c>
    </row>
    <row r="40" spans="1:141" s="285" customFormat="1" x14ac:dyDescent="0.35">
      <c r="A40" s="84" t="s">
        <v>57</v>
      </c>
      <c r="B40" s="285" t="s">
        <v>39</v>
      </c>
      <c r="C40" s="84">
        <v>0</v>
      </c>
      <c r="D40" s="84">
        <v>238888.88888888888</v>
      </c>
      <c r="E40" s="84">
        <v>0</v>
      </c>
      <c r="F40" s="84"/>
      <c r="G40" s="84">
        <v>0</v>
      </c>
      <c r="H40" s="84">
        <v>241277.77777777778</v>
      </c>
      <c r="I40" s="84">
        <v>0</v>
      </c>
      <c r="J40" s="84"/>
      <c r="K40" s="84">
        <v>0</v>
      </c>
      <c r="L40" s="84">
        <v>243690.55555555556</v>
      </c>
      <c r="M40" s="84">
        <v>0</v>
      </c>
      <c r="O40" s="285">
        <v>0</v>
      </c>
      <c r="P40" s="285">
        <v>246127.46111111113</v>
      </c>
      <c r="Q40" s="285">
        <v>0</v>
      </c>
      <c r="T40" s="285">
        <v>248588.73572222225</v>
      </c>
      <c r="U40" s="285">
        <v>0</v>
      </c>
      <c r="W40" s="285">
        <v>0</v>
      </c>
      <c r="X40" s="285">
        <v>251074.62307944449</v>
      </c>
      <c r="Y40" s="285">
        <v>0</v>
      </c>
      <c r="AA40" s="285">
        <v>0</v>
      </c>
      <c r="AB40" s="285">
        <v>253585.36931023892</v>
      </c>
      <c r="AC40" s="285">
        <v>0</v>
      </c>
      <c r="AE40" s="285">
        <v>0</v>
      </c>
      <c r="AF40" s="285">
        <v>256121.22300334132</v>
      </c>
      <c r="AG40" s="285">
        <v>0</v>
      </c>
      <c r="AI40" s="285">
        <v>0</v>
      </c>
      <c r="AJ40" s="285">
        <v>258682.43523337474</v>
      </c>
      <c r="AK40" s="285">
        <v>0</v>
      </c>
      <c r="AN40" s="285">
        <v>261269.2595857085</v>
      </c>
      <c r="AO40" s="285">
        <v>0</v>
      </c>
      <c r="AQ40" s="285">
        <v>0</v>
      </c>
      <c r="AR40" s="285">
        <v>263881.95218156558</v>
      </c>
      <c r="AS40" s="285">
        <v>0</v>
      </c>
      <c r="AU40" s="285">
        <v>0</v>
      </c>
      <c r="AV40" s="285">
        <v>266520.77170338121</v>
      </c>
      <c r="AW40" s="285">
        <v>0</v>
      </c>
      <c r="AY40" s="285">
        <v>0</v>
      </c>
      <c r="AZ40" s="285">
        <v>269185.97942041501</v>
      </c>
      <c r="BA40" s="285">
        <v>0</v>
      </c>
      <c r="BC40" s="285">
        <v>0</v>
      </c>
      <c r="BD40" s="285">
        <v>271877.83921461919</v>
      </c>
      <c r="BE40" s="285">
        <v>0</v>
      </c>
      <c r="BH40" s="285">
        <v>274596.61760676536</v>
      </c>
      <c r="BI40" s="285">
        <v>0</v>
      </c>
      <c r="BK40" s="285">
        <v>0</v>
      </c>
      <c r="BL40" s="285">
        <v>277342.58378283301</v>
      </c>
      <c r="BM40" s="285">
        <v>0</v>
      </c>
      <c r="BO40" s="285">
        <v>0</v>
      </c>
      <c r="BP40" s="285">
        <v>280116.00962066132</v>
      </c>
      <c r="BQ40" s="285">
        <v>0</v>
      </c>
      <c r="BS40" s="285">
        <v>0</v>
      </c>
      <c r="BT40" s="285">
        <v>282917.16971686797</v>
      </c>
      <c r="BU40" s="285">
        <v>0</v>
      </c>
      <c r="BW40" s="285">
        <v>0</v>
      </c>
      <c r="BX40" s="285">
        <v>285746.34141403664</v>
      </c>
      <c r="BY40" s="285">
        <v>0</v>
      </c>
      <c r="CB40" s="285">
        <v>288603.80482817703</v>
      </c>
      <c r="CC40" s="285">
        <v>0</v>
      </c>
      <c r="CE40" s="285">
        <v>0</v>
      </c>
      <c r="CF40" s="285">
        <v>291489.84287645883</v>
      </c>
      <c r="CG40" s="285">
        <v>0</v>
      </c>
      <c r="CI40" s="285">
        <v>0</v>
      </c>
      <c r="CJ40" s="285">
        <v>294404.74130522343</v>
      </c>
      <c r="CK40" s="285">
        <v>0</v>
      </c>
      <c r="CM40" s="285">
        <v>0</v>
      </c>
      <c r="CN40" s="285">
        <v>297348.78871827567</v>
      </c>
      <c r="CO40" s="285">
        <v>0</v>
      </c>
      <c r="CQ40" s="285">
        <v>0</v>
      </c>
      <c r="CR40" s="285">
        <v>300322.27660545841</v>
      </c>
      <c r="CS40" s="285">
        <v>0</v>
      </c>
      <c r="CV40" s="285">
        <v>303325.49937151297</v>
      </c>
      <c r="CW40" s="285">
        <v>0</v>
      </c>
      <c r="CY40" s="285">
        <v>0</v>
      </c>
      <c r="CZ40" s="285">
        <v>306358.75436522812</v>
      </c>
      <c r="DA40" s="285">
        <v>0</v>
      </c>
      <c r="DC40" s="285">
        <v>0</v>
      </c>
      <c r="DD40" s="285">
        <v>309422.34190888039</v>
      </c>
      <c r="DE40" s="285">
        <v>0</v>
      </c>
      <c r="DG40" s="285">
        <v>0</v>
      </c>
      <c r="DH40" s="285">
        <v>312516.56532796921</v>
      </c>
      <c r="DI40" s="285">
        <v>0</v>
      </c>
      <c r="DK40" s="285">
        <v>0</v>
      </c>
      <c r="DL40" s="285">
        <v>315641.7309812489</v>
      </c>
      <c r="DM40" s="285">
        <v>0</v>
      </c>
      <c r="DP40" s="285">
        <v>318798.1482910614</v>
      </c>
      <c r="DQ40" s="285">
        <v>0</v>
      </c>
      <c r="DS40" s="285">
        <v>0</v>
      </c>
      <c r="DT40" s="285">
        <v>321986.12977397203</v>
      </c>
      <c r="DU40" s="285">
        <v>0</v>
      </c>
      <c r="DW40" s="285">
        <v>0</v>
      </c>
      <c r="DX40" s="285">
        <v>325205.99107171176</v>
      </c>
      <c r="DY40" s="285">
        <v>0</v>
      </c>
      <c r="EA40" s="285">
        <v>0</v>
      </c>
      <c r="EB40" s="285">
        <v>328458.05098242889</v>
      </c>
      <c r="EC40" s="285">
        <v>0</v>
      </c>
      <c r="EE40" s="285">
        <v>0</v>
      </c>
      <c r="EF40" s="285">
        <v>331742.63149225316</v>
      </c>
      <c r="EG40" s="285">
        <v>0</v>
      </c>
      <c r="EJ40" s="285">
        <v>335060.05780717568</v>
      </c>
      <c r="EK40" s="285">
        <v>0</v>
      </c>
    </row>
    <row r="41" spans="1:141" s="308" customFormat="1" x14ac:dyDescent="0.35">
      <c r="A41" s="307" t="s">
        <v>57</v>
      </c>
      <c r="B41" s="308" t="s">
        <v>39</v>
      </c>
      <c r="C41" s="307">
        <v>0</v>
      </c>
      <c r="D41" s="307">
        <v>238888.88888888888</v>
      </c>
      <c r="E41" s="307">
        <v>0</v>
      </c>
      <c r="F41" s="307"/>
      <c r="G41" s="307">
        <v>0</v>
      </c>
      <c r="H41" s="307">
        <v>241277.77777777778</v>
      </c>
      <c r="I41" s="307">
        <v>0</v>
      </c>
      <c r="J41" s="307"/>
      <c r="K41" s="307">
        <v>0</v>
      </c>
      <c r="L41" s="307">
        <v>243690.55555555556</v>
      </c>
      <c r="M41" s="307">
        <v>0</v>
      </c>
      <c r="O41" s="308">
        <v>0</v>
      </c>
      <c r="P41" s="308">
        <v>246127.46111111113</v>
      </c>
      <c r="Q41" s="308">
        <v>0</v>
      </c>
      <c r="T41" s="308">
        <v>248588.73572222225</v>
      </c>
      <c r="U41" s="308">
        <v>0</v>
      </c>
      <c r="W41" s="308">
        <v>0</v>
      </c>
      <c r="X41" s="308">
        <v>251074.62307944449</v>
      </c>
      <c r="Y41" s="308">
        <v>0</v>
      </c>
      <c r="AA41" s="308">
        <v>0</v>
      </c>
      <c r="AB41" s="308">
        <v>253585.36931023892</v>
      </c>
      <c r="AC41" s="308">
        <v>0</v>
      </c>
      <c r="AE41" s="308">
        <v>0</v>
      </c>
      <c r="AF41" s="308">
        <v>256121.22300334132</v>
      </c>
      <c r="AG41" s="308">
        <v>0</v>
      </c>
      <c r="AI41" s="308">
        <v>0</v>
      </c>
      <c r="AJ41" s="308">
        <v>258682.43523337474</v>
      </c>
      <c r="AK41" s="308">
        <v>0</v>
      </c>
      <c r="AN41" s="308">
        <v>261269.2595857085</v>
      </c>
      <c r="AO41" s="308">
        <v>0</v>
      </c>
      <c r="AQ41" s="308">
        <v>0</v>
      </c>
      <c r="AR41" s="308">
        <v>263881.95218156558</v>
      </c>
      <c r="AS41" s="308">
        <v>0</v>
      </c>
      <c r="AU41" s="308">
        <v>0</v>
      </c>
      <c r="AV41" s="308">
        <v>266520.77170338121</v>
      </c>
      <c r="AW41" s="308">
        <v>0</v>
      </c>
      <c r="AY41" s="308">
        <v>0</v>
      </c>
      <c r="AZ41" s="308">
        <v>269185.97942041501</v>
      </c>
      <c r="BA41" s="308">
        <v>0</v>
      </c>
      <c r="BC41" s="308">
        <v>0</v>
      </c>
      <c r="BD41" s="308">
        <v>271877.83921461919</v>
      </c>
      <c r="BE41" s="308">
        <v>0</v>
      </c>
      <c r="BH41" s="308">
        <v>274596.61760676536</v>
      </c>
      <c r="BI41" s="308">
        <v>0</v>
      </c>
      <c r="BK41" s="308">
        <v>0</v>
      </c>
      <c r="BL41" s="308">
        <v>277342.58378283301</v>
      </c>
      <c r="BM41" s="308">
        <v>0</v>
      </c>
      <c r="BO41" s="308">
        <v>0</v>
      </c>
      <c r="BP41" s="308">
        <v>280116.00962066132</v>
      </c>
      <c r="BQ41" s="308">
        <v>0</v>
      </c>
      <c r="BS41" s="308">
        <v>0</v>
      </c>
      <c r="BT41" s="308">
        <v>282917.16971686797</v>
      </c>
      <c r="BU41" s="308">
        <v>0</v>
      </c>
      <c r="BW41" s="308">
        <v>0</v>
      </c>
      <c r="BX41" s="308">
        <v>285746.34141403664</v>
      </c>
      <c r="BY41" s="308">
        <v>0</v>
      </c>
      <c r="CB41" s="308">
        <v>288603.80482817703</v>
      </c>
      <c r="CC41" s="308">
        <v>0</v>
      </c>
      <c r="CE41" s="308">
        <v>0</v>
      </c>
      <c r="CF41" s="308">
        <v>291489.84287645883</v>
      </c>
      <c r="CG41" s="308">
        <v>0</v>
      </c>
      <c r="CI41" s="308">
        <v>0</v>
      </c>
      <c r="CJ41" s="308">
        <v>294404.74130522343</v>
      </c>
      <c r="CK41" s="308">
        <v>0</v>
      </c>
      <c r="CM41" s="308">
        <v>0</v>
      </c>
      <c r="CN41" s="308">
        <v>297348.78871827567</v>
      </c>
      <c r="CO41" s="308">
        <v>0</v>
      </c>
      <c r="CQ41" s="308">
        <v>0</v>
      </c>
      <c r="CR41" s="308">
        <v>300322.27660545841</v>
      </c>
      <c r="CS41" s="308">
        <v>0</v>
      </c>
      <c r="CV41" s="308">
        <v>303325.49937151297</v>
      </c>
      <c r="CW41" s="308">
        <v>0</v>
      </c>
      <c r="CY41" s="308">
        <v>0</v>
      </c>
      <c r="CZ41" s="308">
        <v>306358.75436522812</v>
      </c>
      <c r="DA41" s="308">
        <v>0</v>
      </c>
      <c r="DC41" s="308">
        <v>0</v>
      </c>
      <c r="DD41" s="308">
        <v>309422.34190888039</v>
      </c>
      <c r="DE41" s="308">
        <v>0</v>
      </c>
      <c r="DG41" s="308">
        <v>0</v>
      </c>
      <c r="DH41" s="308">
        <v>312516.56532796921</v>
      </c>
      <c r="DI41" s="308">
        <v>0</v>
      </c>
      <c r="DK41" s="308">
        <v>0</v>
      </c>
      <c r="DL41" s="308">
        <v>315641.7309812489</v>
      </c>
      <c r="DM41" s="308">
        <v>0</v>
      </c>
      <c r="DP41" s="308">
        <v>318798.1482910614</v>
      </c>
      <c r="DQ41" s="308">
        <v>0</v>
      </c>
      <c r="DS41" s="308">
        <v>0</v>
      </c>
      <c r="DT41" s="308">
        <v>321986.12977397203</v>
      </c>
      <c r="DU41" s="308">
        <v>0</v>
      </c>
      <c r="DW41" s="308">
        <v>0</v>
      </c>
      <c r="DX41" s="308">
        <v>325205.99107171176</v>
      </c>
      <c r="DY41" s="308">
        <v>0</v>
      </c>
      <c r="EA41" s="308">
        <v>0</v>
      </c>
      <c r="EB41" s="308">
        <v>328458.05098242889</v>
      </c>
      <c r="EC41" s="308">
        <v>0</v>
      </c>
      <c r="EE41" s="308">
        <v>0</v>
      </c>
      <c r="EF41" s="308">
        <v>331742.63149225316</v>
      </c>
      <c r="EG41" s="308">
        <v>0</v>
      </c>
      <c r="EJ41" s="308">
        <v>335060.05780717568</v>
      </c>
      <c r="EK41" s="308">
        <v>0</v>
      </c>
    </row>
    <row r="42" spans="1:141" s="310" customFormat="1" x14ac:dyDescent="0.35">
      <c r="A42" s="309" t="s">
        <v>57</v>
      </c>
      <c r="B42" s="310" t="s">
        <v>39</v>
      </c>
      <c r="C42" s="309">
        <v>0</v>
      </c>
      <c r="D42" s="309">
        <v>238888.88888888888</v>
      </c>
      <c r="E42" s="309">
        <v>0</v>
      </c>
      <c r="F42" s="309"/>
      <c r="G42" s="309">
        <v>0</v>
      </c>
      <c r="H42" s="309">
        <v>241277.77777777778</v>
      </c>
      <c r="I42" s="309">
        <v>0</v>
      </c>
      <c r="J42" s="309"/>
      <c r="K42" s="309">
        <v>0</v>
      </c>
      <c r="L42" s="309">
        <v>243690.55555555556</v>
      </c>
      <c r="M42" s="309">
        <v>0</v>
      </c>
      <c r="O42" s="310">
        <v>0</v>
      </c>
      <c r="P42" s="310">
        <v>246127.46111111113</v>
      </c>
      <c r="Q42" s="310">
        <v>0</v>
      </c>
      <c r="T42" s="310">
        <v>248588.73572222225</v>
      </c>
      <c r="U42" s="310">
        <v>0</v>
      </c>
      <c r="W42" s="310">
        <v>0</v>
      </c>
      <c r="X42" s="310">
        <v>251074.62307944449</v>
      </c>
      <c r="Y42" s="310">
        <v>0</v>
      </c>
      <c r="AA42" s="310">
        <v>0</v>
      </c>
      <c r="AB42" s="310">
        <v>253585.36931023892</v>
      </c>
      <c r="AC42" s="310">
        <v>0</v>
      </c>
      <c r="AE42" s="310">
        <v>0</v>
      </c>
      <c r="AF42" s="310">
        <v>256121.22300334132</v>
      </c>
      <c r="AG42" s="310">
        <v>0</v>
      </c>
      <c r="AI42" s="310">
        <v>0</v>
      </c>
      <c r="AJ42" s="310">
        <v>258682.43523337474</v>
      </c>
      <c r="AK42" s="310">
        <v>0</v>
      </c>
      <c r="AN42" s="310">
        <v>261269.2595857085</v>
      </c>
      <c r="AO42" s="310">
        <v>0</v>
      </c>
      <c r="AQ42" s="310">
        <v>0</v>
      </c>
      <c r="AR42" s="310">
        <v>263881.95218156558</v>
      </c>
      <c r="AS42" s="310">
        <v>0</v>
      </c>
      <c r="AU42" s="310">
        <v>0</v>
      </c>
      <c r="AV42" s="310">
        <v>266520.77170338121</v>
      </c>
      <c r="AW42" s="310">
        <v>0</v>
      </c>
      <c r="AY42" s="310">
        <v>0</v>
      </c>
      <c r="AZ42" s="310">
        <v>269185.97942041501</v>
      </c>
      <c r="BA42" s="310">
        <v>0</v>
      </c>
      <c r="BC42" s="310">
        <v>0</v>
      </c>
      <c r="BD42" s="310">
        <v>271877.83921461919</v>
      </c>
      <c r="BE42" s="310">
        <v>0</v>
      </c>
      <c r="BH42" s="310">
        <v>274596.61760676536</v>
      </c>
      <c r="BI42" s="310">
        <v>0</v>
      </c>
      <c r="BK42" s="310">
        <v>0</v>
      </c>
      <c r="BL42" s="310">
        <v>277342.58378283301</v>
      </c>
      <c r="BM42" s="310">
        <v>0</v>
      </c>
      <c r="BO42" s="310">
        <v>0</v>
      </c>
      <c r="BP42" s="310">
        <v>280116.00962066132</v>
      </c>
      <c r="BQ42" s="310">
        <v>0</v>
      </c>
      <c r="BS42" s="310">
        <v>0</v>
      </c>
      <c r="BT42" s="310">
        <v>282917.16971686797</v>
      </c>
      <c r="BU42" s="310">
        <v>0</v>
      </c>
      <c r="BW42" s="310">
        <v>0</v>
      </c>
      <c r="BX42" s="310">
        <v>285746.34141403664</v>
      </c>
      <c r="BY42" s="310">
        <v>0</v>
      </c>
      <c r="CB42" s="310">
        <v>288603.80482817703</v>
      </c>
      <c r="CC42" s="310">
        <v>0</v>
      </c>
      <c r="CE42" s="310">
        <v>0</v>
      </c>
      <c r="CF42" s="310">
        <v>291489.84287645883</v>
      </c>
      <c r="CG42" s="310">
        <v>0</v>
      </c>
      <c r="CI42" s="310">
        <v>0</v>
      </c>
      <c r="CJ42" s="310">
        <v>294404.74130522343</v>
      </c>
      <c r="CK42" s="310">
        <v>0</v>
      </c>
      <c r="CM42" s="310">
        <v>0</v>
      </c>
      <c r="CN42" s="310">
        <v>297348.78871827567</v>
      </c>
      <c r="CO42" s="310">
        <v>0</v>
      </c>
      <c r="CQ42" s="310">
        <v>0</v>
      </c>
      <c r="CR42" s="310">
        <v>300322.27660545841</v>
      </c>
      <c r="CS42" s="310">
        <v>0</v>
      </c>
      <c r="CV42" s="310">
        <v>303325.49937151297</v>
      </c>
      <c r="CW42" s="310">
        <v>0</v>
      </c>
      <c r="CY42" s="310">
        <v>0</v>
      </c>
      <c r="CZ42" s="310">
        <v>306358.75436522812</v>
      </c>
      <c r="DA42" s="310">
        <v>0</v>
      </c>
      <c r="DC42" s="310">
        <v>0</v>
      </c>
      <c r="DD42" s="310">
        <v>309422.34190888039</v>
      </c>
      <c r="DE42" s="310">
        <v>0</v>
      </c>
      <c r="DG42" s="310">
        <v>0</v>
      </c>
      <c r="DH42" s="310">
        <v>312516.56532796921</v>
      </c>
      <c r="DI42" s="310">
        <v>0</v>
      </c>
      <c r="DK42" s="310">
        <v>0</v>
      </c>
      <c r="DL42" s="310">
        <v>315641.7309812489</v>
      </c>
      <c r="DM42" s="310">
        <v>0</v>
      </c>
      <c r="DP42" s="310">
        <v>318798.1482910614</v>
      </c>
      <c r="DQ42" s="310">
        <v>0</v>
      </c>
      <c r="DS42" s="310">
        <v>0</v>
      </c>
      <c r="DT42" s="310">
        <v>321986.12977397203</v>
      </c>
      <c r="DU42" s="310">
        <v>0</v>
      </c>
      <c r="DW42" s="310">
        <v>0</v>
      </c>
      <c r="DX42" s="310">
        <v>325205.99107171176</v>
      </c>
      <c r="DY42" s="310">
        <v>0</v>
      </c>
      <c r="EA42" s="310">
        <v>0</v>
      </c>
      <c r="EB42" s="310">
        <v>328458.05098242889</v>
      </c>
      <c r="EC42" s="310">
        <v>0</v>
      </c>
      <c r="EE42" s="310">
        <v>0</v>
      </c>
      <c r="EF42" s="310">
        <v>331742.63149225316</v>
      </c>
      <c r="EG42" s="310">
        <v>0</v>
      </c>
      <c r="EJ42" s="310">
        <v>335060.05780717568</v>
      </c>
      <c r="EK42" s="310">
        <v>0</v>
      </c>
    </row>
    <row r="44" spans="1:141" s="285" customFormat="1" x14ac:dyDescent="0.35">
      <c r="A44" s="84" t="s">
        <v>58</v>
      </c>
      <c r="B44" s="285" t="s">
        <v>41</v>
      </c>
      <c r="C44" s="84">
        <v>2.3076000000000003</v>
      </c>
      <c r="D44" s="84">
        <v>884062</v>
      </c>
      <c r="E44" s="84">
        <v>2.0400614712000005</v>
      </c>
      <c r="F44" s="84"/>
      <c r="G44" s="84">
        <v>2.3076000000000003</v>
      </c>
      <c r="H44" s="84">
        <v>892902.62</v>
      </c>
      <c r="I44" s="84">
        <v>2.0604620859120004</v>
      </c>
      <c r="J44" s="84"/>
      <c r="K44" s="84">
        <v>2.3076000000000003</v>
      </c>
      <c r="L44" s="84">
        <v>901831.64619999996</v>
      </c>
      <c r="M44" s="84">
        <v>2.0810667067711202</v>
      </c>
      <c r="O44" s="285">
        <v>2.3076000000000003</v>
      </c>
      <c r="P44" s="285">
        <v>910849.96266199998</v>
      </c>
      <c r="Q44" s="285">
        <v>2.101877373838831</v>
      </c>
      <c r="S44" s="285">
        <v>2.3076000000000003</v>
      </c>
      <c r="T44" s="285">
        <v>919958.46228861995</v>
      </c>
      <c r="U44" s="285">
        <v>2.1228961475772197</v>
      </c>
      <c r="W44" s="285">
        <v>2.3076000000000003</v>
      </c>
      <c r="X44" s="285">
        <v>929158.04691150622</v>
      </c>
      <c r="Y44" s="285">
        <v>2.1441251090529918</v>
      </c>
      <c r="AA44" s="285">
        <v>2.3076000000000003</v>
      </c>
      <c r="AB44" s="285">
        <v>938449.62738062127</v>
      </c>
      <c r="AC44" s="285">
        <v>2.1655663601435218</v>
      </c>
      <c r="AE44" s="285">
        <v>2.3076000000000003</v>
      </c>
      <c r="AF44" s="285">
        <v>947834.12365442747</v>
      </c>
      <c r="AG44" s="285">
        <v>2.1872220237449569</v>
      </c>
      <c r="AI44" s="285">
        <v>2.3076000000000003</v>
      </c>
      <c r="AJ44" s="285">
        <v>957312.46489097178</v>
      </c>
      <c r="AK44" s="285">
        <v>2.2090942439824066</v>
      </c>
      <c r="AM44" s="285">
        <v>2.3076000000000003</v>
      </c>
      <c r="AN44" s="285">
        <v>966885.58953988156</v>
      </c>
      <c r="AO44" s="285">
        <v>2.231185186422231</v>
      </c>
      <c r="AQ44" s="285">
        <v>2.3076000000000003</v>
      </c>
      <c r="AR44" s="285">
        <v>976554.44543528033</v>
      </c>
      <c r="AS44" s="285">
        <v>2.253497038286453</v>
      </c>
      <c r="AU44" s="285">
        <v>2.3076000000000003</v>
      </c>
      <c r="AV44" s="285">
        <v>986319.98988963314</v>
      </c>
      <c r="AW44" s="285">
        <v>2.2760320086693175</v>
      </c>
      <c r="AY44" s="285">
        <v>2.3076000000000003</v>
      </c>
      <c r="AZ44" s="285">
        <v>996183.18978852953</v>
      </c>
      <c r="BA44" s="285">
        <v>2.298792328756011</v>
      </c>
      <c r="BC44" s="285">
        <v>2.3076000000000003</v>
      </c>
      <c r="BD44" s="285">
        <v>1006145.0216864148</v>
      </c>
      <c r="BE44" s="285">
        <v>2.3217802520435713</v>
      </c>
      <c r="BG44" s="285">
        <v>2.3076000000000003</v>
      </c>
      <c r="BH44" s="285">
        <v>1016206.471903279</v>
      </c>
      <c r="BI44" s="285">
        <v>2.3449980545640066</v>
      </c>
      <c r="BK44" s="285">
        <v>2.3076000000000003</v>
      </c>
      <c r="BL44" s="285">
        <v>1026368.5366223118</v>
      </c>
      <c r="BM44" s="285">
        <v>2.3684480351096471</v>
      </c>
      <c r="BO44" s="285">
        <v>2.3076000000000003</v>
      </c>
      <c r="BP44" s="285">
        <v>1036632.2219885349</v>
      </c>
      <c r="BQ44" s="285">
        <v>2.3921325154607436</v>
      </c>
      <c r="BS44" s="285">
        <v>2.3076000000000003</v>
      </c>
      <c r="BT44" s="285">
        <v>1046998.5442084202</v>
      </c>
      <c r="BU44" s="285">
        <v>2.4160538406153509</v>
      </c>
      <c r="BW44" s="285">
        <v>2.3076000000000003</v>
      </c>
      <c r="BX44" s="285">
        <v>1057468.5296505045</v>
      </c>
      <c r="BY44" s="285">
        <v>2.4402143790215045</v>
      </c>
      <c r="CA44" s="285">
        <v>4.5999999999999996</v>
      </c>
      <c r="CB44" s="285">
        <v>1068043.2149470095</v>
      </c>
      <c r="CC44" s="285">
        <v>4.9129987887562425</v>
      </c>
      <c r="CE44" s="285">
        <v>4.5999999999999996</v>
      </c>
      <c r="CF44" s="285">
        <v>1078723.6470964795</v>
      </c>
      <c r="CG44" s="285">
        <v>4.9621287766438051</v>
      </c>
      <c r="CI44" s="285">
        <v>4.5999999999999996</v>
      </c>
      <c r="CJ44" s="285">
        <v>1089510.8835674443</v>
      </c>
      <c r="CK44" s="285">
        <v>5.0117500644102435</v>
      </c>
      <c r="CM44" s="285">
        <v>4.5999999999999996</v>
      </c>
      <c r="CN44" s="285">
        <v>1100405.9924031186</v>
      </c>
      <c r="CO44" s="285">
        <v>5.061867565054345</v>
      </c>
      <c r="CQ44" s="285">
        <v>4.5999999999999996</v>
      </c>
      <c r="CR44" s="285">
        <v>1111410.0523271498</v>
      </c>
      <c r="CS44" s="285">
        <v>5.1124862407048886</v>
      </c>
      <c r="CU44" s="285">
        <v>4.5999999999999996</v>
      </c>
      <c r="CV44" s="285">
        <v>1122524.1528504214</v>
      </c>
      <c r="CW44" s="285">
        <v>5.163611103111938</v>
      </c>
      <c r="CY44" s="285">
        <v>4.5999999999999996</v>
      </c>
      <c r="CZ44" s="285">
        <v>1133749.3943789257</v>
      </c>
      <c r="DA44" s="285">
        <v>5.2152472141430577</v>
      </c>
      <c r="DC44" s="285">
        <v>4.5999999999999996</v>
      </c>
      <c r="DD44" s="285">
        <v>1145086.8883227149</v>
      </c>
      <c r="DE44" s="285">
        <v>5.2673996862844881</v>
      </c>
      <c r="DG44" s="285">
        <v>4.5999999999999996</v>
      </c>
      <c r="DH44" s="285">
        <v>1156537.7572059422</v>
      </c>
      <c r="DI44" s="285">
        <v>5.3200736831473332</v>
      </c>
      <c r="DK44" s="285">
        <v>4.5999999999999996</v>
      </c>
      <c r="DL44" s="285">
        <v>1168103.1347780016</v>
      </c>
      <c r="DM44" s="285">
        <v>5.3732744199788067</v>
      </c>
      <c r="DO44" s="285">
        <v>4.5999999999999996</v>
      </c>
      <c r="DP44" s="285">
        <v>1179784.1661257816</v>
      </c>
      <c r="DQ44" s="285">
        <v>5.4270071641785949</v>
      </c>
      <c r="DS44" s="285">
        <v>4.5999999999999996</v>
      </c>
      <c r="DT44" s="285">
        <v>1191582.0077870395</v>
      </c>
      <c r="DU44" s="285">
        <v>5.4812772358203814</v>
      </c>
      <c r="DW44" s="285">
        <v>4.5999999999999996</v>
      </c>
      <c r="DX44" s="285">
        <v>1203497.82786491</v>
      </c>
      <c r="DY44" s="285">
        <v>5.5360900081785855</v>
      </c>
      <c r="EA44" s="285">
        <v>4.5999999999999996</v>
      </c>
      <c r="EB44" s="285">
        <v>1215532.806143559</v>
      </c>
      <c r="EC44" s="285">
        <v>5.5914509082603718</v>
      </c>
      <c r="EE44" s="285">
        <v>4.5999999999999996</v>
      </c>
      <c r="EF44" s="285">
        <v>1227688.1342049947</v>
      </c>
      <c r="EG44" s="285">
        <v>5.647365417342975</v>
      </c>
      <c r="EI44" s="285">
        <v>5.4</v>
      </c>
      <c r="EJ44" s="285">
        <v>1239965.0155470446</v>
      </c>
      <c r="EK44" s="285">
        <v>6.695811083954041</v>
      </c>
    </row>
    <row r="45" spans="1:141" s="308" customFormat="1" x14ac:dyDescent="0.35">
      <c r="A45" s="307" t="s">
        <v>58</v>
      </c>
      <c r="B45" s="308" t="s">
        <v>41</v>
      </c>
      <c r="C45" s="307">
        <v>2.3076000000000003</v>
      </c>
      <c r="D45" s="307">
        <v>884062</v>
      </c>
      <c r="E45" s="307">
        <v>2.0400614712000005</v>
      </c>
      <c r="F45" s="307"/>
      <c r="G45" s="307">
        <v>2.3076000000000003</v>
      </c>
      <c r="H45" s="307">
        <v>892902.62</v>
      </c>
      <c r="I45" s="307">
        <v>2.0604620859120004</v>
      </c>
      <c r="J45" s="307"/>
      <c r="K45" s="307">
        <v>2.3076000000000003</v>
      </c>
      <c r="L45" s="307">
        <v>901831.64619999996</v>
      </c>
      <c r="M45" s="307">
        <v>2.0810667067711202</v>
      </c>
      <c r="O45" s="308">
        <v>2.3076000000000003</v>
      </c>
      <c r="P45" s="308">
        <v>910849.96266199998</v>
      </c>
      <c r="Q45" s="308">
        <v>2.101877373838831</v>
      </c>
      <c r="S45" s="308">
        <v>2.3076000000000003</v>
      </c>
      <c r="T45" s="308">
        <v>919958.46228861995</v>
      </c>
      <c r="U45" s="308">
        <v>2.1228961475772197</v>
      </c>
      <c r="W45" s="308">
        <v>2.3076000000000003</v>
      </c>
      <c r="X45" s="308">
        <v>929158.04691150622</v>
      </c>
      <c r="Y45" s="308">
        <v>2.1441251090529918</v>
      </c>
      <c r="AA45" s="308">
        <v>2.3076000000000003</v>
      </c>
      <c r="AB45" s="308">
        <v>938449.62738062127</v>
      </c>
      <c r="AC45" s="308">
        <v>2.1655663601435218</v>
      </c>
      <c r="AE45" s="308">
        <v>2.3076000000000003</v>
      </c>
      <c r="AF45" s="308">
        <v>947834.12365442747</v>
      </c>
      <c r="AG45" s="308">
        <v>2.1872220237449569</v>
      </c>
      <c r="AI45" s="308">
        <v>2.3076000000000003</v>
      </c>
      <c r="AJ45" s="308">
        <v>957312.46489097178</v>
      </c>
      <c r="AK45" s="308">
        <v>2.2090942439824066</v>
      </c>
      <c r="AM45" s="308">
        <v>2.3076000000000003</v>
      </c>
      <c r="AN45" s="308">
        <v>966885.58953988156</v>
      </c>
      <c r="AO45" s="308">
        <v>2.231185186422231</v>
      </c>
      <c r="AQ45" s="308">
        <v>2.3076000000000003</v>
      </c>
      <c r="AR45" s="308">
        <v>976554.44543528033</v>
      </c>
      <c r="AS45" s="308">
        <v>2.253497038286453</v>
      </c>
      <c r="AU45" s="308">
        <v>2.3076000000000003</v>
      </c>
      <c r="AV45" s="308">
        <v>986319.98988963314</v>
      </c>
      <c r="AW45" s="308">
        <v>2.2760320086693175</v>
      </c>
      <c r="AY45" s="308">
        <v>2.3076000000000003</v>
      </c>
      <c r="AZ45" s="308">
        <v>996183.18978852953</v>
      </c>
      <c r="BA45" s="308">
        <v>2.298792328756011</v>
      </c>
      <c r="BC45" s="308">
        <v>2.3076000000000003</v>
      </c>
      <c r="BD45" s="308">
        <v>1006145.0216864148</v>
      </c>
      <c r="BE45" s="308">
        <v>2.3217802520435713</v>
      </c>
      <c r="BG45" s="308">
        <v>2.3076000000000003</v>
      </c>
      <c r="BH45" s="308">
        <v>1016206.471903279</v>
      </c>
      <c r="BI45" s="308">
        <v>2.3449980545640066</v>
      </c>
      <c r="BK45" s="308">
        <v>2.3076000000000003</v>
      </c>
      <c r="BL45" s="308">
        <v>1026368.5366223118</v>
      </c>
      <c r="BM45" s="308">
        <v>2.3684480351096471</v>
      </c>
      <c r="BO45" s="308">
        <v>2.3076000000000003</v>
      </c>
      <c r="BP45" s="308">
        <v>1036632.2219885349</v>
      </c>
      <c r="BQ45" s="308">
        <v>2.3921325154607436</v>
      </c>
      <c r="BS45" s="308">
        <v>2.3076000000000003</v>
      </c>
      <c r="BT45" s="308">
        <v>1046998.5442084202</v>
      </c>
      <c r="BU45" s="308">
        <v>2.4160538406153509</v>
      </c>
      <c r="BW45" s="308">
        <v>2.3076000000000003</v>
      </c>
      <c r="BX45" s="308">
        <v>1057468.5296505045</v>
      </c>
      <c r="BY45" s="308">
        <v>2.4402143790215045</v>
      </c>
      <c r="CA45" s="308">
        <v>4.5999999999999996</v>
      </c>
      <c r="CB45" s="308">
        <v>1068043.2149470095</v>
      </c>
      <c r="CC45" s="308">
        <v>4.9129987887562425</v>
      </c>
      <c r="CE45" s="308">
        <v>4.5999999999999996</v>
      </c>
      <c r="CF45" s="308">
        <v>1078723.6470964795</v>
      </c>
      <c r="CG45" s="308">
        <v>4.9621287766438051</v>
      </c>
      <c r="CI45" s="308">
        <v>4.5999999999999996</v>
      </c>
      <c r="CJ45" s="308">
        <v>1089510.8835674443</v>
      </c>
      <c r="CK45" s="308">
        <v>5.0117500644102435</v>
      </c>
      <c r="CM45" s="308">
        <v>4.5999999999999996</v>
      </c>
      <c r="CN45" s="308">
        <v>1100405.9924031186</v>
      </c>
      <c r="CO45" s="308">
        <v>5.061867565054345</v>
      </c>
      <c r="CQ45" s="308">
        <v>4.5999999999999996</v>
      </c>
      <c r="CR45" s="308">
        <v>1111410.0523271498</v>
      </c>
      <c r="CS45" s="308">
        <v>5.1124862407048886</v>
      </c>
      <c r="CU45" s="308">
        <v>4.5999999999999996</v>
      </c>
      <c r="CV45" s="308">
        <v>1122524.1528504214</v>
      </c>
      <c r="CW45" s="308">
        <v>5.163611103111938</v>
      </c>
      <c r="CY45" s="308">
        <v>4.5999999999999996</v>
      </c>
      <c r="CZ45" s="308">
        <v>1133749.3943789257</v>
      </c>
      <c r="DA45" s="308">
        <v>5.2152472141430577</v>
      </c>
      <c r="DC45" s="308">
        <v>4.5999999999999996</v>
      </c>
      <c r="DD45" s="308">
        <v>1145086.8883227149</v>
      </c>
      <c r="DE45" s="308">
        <v>5.2673996862844881</v>
      </c>
      <c r="DG45" s="308">
        <v>4.5999999999999996</v>
      </c>
      <c r="DH45" s="308">
        <v>1156537.7572059422</v>
      </c>
      <c r="DI45" s="308">
        <v>5.3200736831473332</v>
      </c>
      <c r="DK45" s="308">
        <v>4.5999999999999996</v>
      </c>
      <c r="DL45" s="308">
        <v>1168103.1347780016</v>
      </c>
      <c r="DM45" s="308">
        <v>5.3732744199788067</v>
      </c>
      <c r="DO45" s="308">
        <v>4.5999999999999996</v>
      </c>
      <c r="DP45" s="308">
        <v>1179784.1661257816</v>
      </c>
      <c r="DQ45" s="308">
        <v>5.4270071641785949</v>
      </c>
      <c r="DS45" s="308">
        <v>4.5999999999999996</v>
      </c>
      <c r="DT45" s="308">
        <v>1191582.0077870395</v>
      </c>
      <c r="DU45" s="308">
        <v>5.4812772358203814</v>
      </c>
      <c r="DW45" s="308">
        <v>4.5999999999999996</v>
      </c>
      <c r="DX45" s="308">
        <v>1203497.82786491</v>
      </c>
      <c r="DY45" s="308">
        <v>5.5360900081785855</v>
      </c>
      <c r="EA45" s="308">
        <v>4.5999999999999996</v>
      </c>
      <c r="EB45" s="308">
        <v>1215532.806143559</v>
      </c>
      <c r="EC45" s="308">
        <v>5.5914509082603718</v>
      </c>
      <c r="EE45" s="308">
        <v>4.5999999999999996</v>
      </c>
      <c r="EF45" s="308">
        <v>1227688.1342049947</v>
      </c>
      <c r="EG45" s="308">
        <v>5.647365417342975</v>
      </c>
      <c r="EI45" s="308">
        <v>5.4</v>
      </c>
      <c r="EJ45" s="308">
        <v>1239965.0155470446</v>
      </c>
      <c r="EK45" s="308">
        <v>6.695811083954041</v>
      </c>
    </row>
    <row r="46" spans="1:141" s="310" customFormat="1" x14ac:dyDescent="0.35">
      <c r="A46" s="309" t="s">
        <v>58</v>
      </c>
      <c r="B46" s="310" t="s">
        <v>41</v>
      </c>
      <c r="C46" s="309">
        <v>2.3076000000000003</v>
      </c>
      <c r="D46" s="309">
        <v>884062</v>
      </c>
      <c r="E46" s="309">
        <v>2.0400614712000005</v>
      </c>
      <c r="F46" s="309"/>
      <c r="G46" s="309">
        <v>2.3076000000000003</v>
      </c>
      <c r="H46" s="309">
        <v>892902.62</v>
      </c>
      <c r="I46" s="309">
        <v>2.0604620859120004</v>
      </c>
      <c r="J46" s="309"/>
      <c r="K46" s="309">
        <v>2.3076000000000003</v>
      </c>
      <c r="L46" s="309">
        <v>901831.64619999996</v>
      </c>
      <c r="M46" s="309">
        <v>2.0810667067711202</v>
      </c>
      <c r="O46" s="310">
        <v>2.3076000000000003</v>
      </c>
      <c r="P46" s="310">
        <v>910849.96266199998</v>
      </c>
      <c r="Q46" s="310">
        <v>2.101877373838831</v>
      </c>
      <c r="S46" s="310">
        <v>2.3076000000000003</v>
      </c>
      <c r="T46" s="310">
        <v>919958.46228861995</v>
      </c>
      <c r="U46" s="310">
        <v>2.1228961475772197</v>
      </c>
      <c r="W46" s="310">
        <v>2.3076000000000003</v>
      </c>
      <c r="X46" s="310">
        <v>929158.04691150622</v>
      </c>
      <c r="Y46" s="310">
        <v>2.1441251090529918</v>
      </c>
      <c r="AA46" s="310">
        <v>2.3076000000000003</v>
      </c>
      <c r="AB46" s="310">
        <v>938449.62738062127</v>
      </c>
      <c r="AC46" s="310">
        <v>2.1655663601435218</v>
      </c>
      <c r="AE46" s="310">
        <v>2.3076000000000003</v>
      </c>
      <c r="AF46" s="310">
        <v>947834.12365442747</v>
      </c>
      <c r="AG46" s="310">
        <v>2.1872220237449569</v>
      </c>
      <c r="AI46" s="310">
        <v>2.3076000000000003</v>
      </c>
      <c r="AJ46" s="310">
        <v>957312.46489097178</v>
      </c>
      <c r="AK46" s="310">
        <v>2.2090942439824066</v>
      </c>
      <c r="AM46" s="310">
        <v>2.3076000000000003</v>
      </c>
      <c r="AN46" s="310">
        <v>966885.58953988156</v>
      </c>
      <c r="AO46" s="310">
        <v>2.231185186422231</v>
      </c>
      <c r="AQ46" s="310">
        <v>2.3076000000000003</v>
      </c>
      <c r="AR46" s="310">
        <v>976554.44543528033</v>
      </c>
      <c r="AS46" s="310">
        <v>2.253497038286453</v>
      </c>
      <c r="AU46" s="310">
        <v>2.3076000000000003</v>
      </c>
      <c r="AV46" s="310">
        <v>986319.98988963314</v>
      </c>
      <c r="AW46" s="310">
        <v>2.2760320086693175</v>
      </c>
      <c r="AY46" s="310">
        <v>2.3076000000000003</v>
      </c>
      <c r="AZ46" s="310">
        <v>996183.18978852953</v>
      </c>
      <c r="BA46" s="310">
        <v>2.298792328756011</v>
      </c>
      <c r="BC46" s="310">
        <v>2.3076000000000003</v>
      </c>
      <c r="BD46" s="310">
        <v>1006145.0216864148</v>
      </c>
      <c r="BE46" s="310">
        <v>2.3217802520435713</v>
      </c>
      <c r="BG46" s="310">
        <v>2.3076000000000003</v>
      </c>
      <c r="BH46" s="310">
        <v>1016206.471903279</v>
      </c>
      <c r="BI46" s="310">
        <v>2.3449980545640066</v>
      </c>
      <c r="BK46" s="310">
        <v>2.3076000000000003</v>
      </c>
      <c r="BL46" s="310">
        <v>1026368.5366223118</v>
      </c>
      <c r="BM46" s="310">
        <v>2.3684480351096471</v>
      </c>
      <c r="BO46" s="310">
        <v>2.3076000000000003</v>
      </c>
      <c r="BP46" s="310">
        <v>1036632.2219885349</v>
      </c>
      <c r="BQ46" s="310">
        <v>2.3921325154607436</v>
      </c>
      <c r="BS46" s="310">
        <v>2.3076000000000003</v>
      </c>
      <c r="BT46" s="310">
        <v>1046998.5442084202</v>
      </c>
      <c r="BU46" s="310">
        <v>2.4160538406153509</v>
      </c>
      <c r="BW46" s="310">
        <v>2.3076000000000003</v>
      </c>
      <c r="BX46" s="310">
        <v>1057468.5296505045</v>
      </c>
      <c r="BY46" s="310">
        <v>2.4402143790215045</v>
      </c>
      <c r="CA46" s="310">
        <v>4.5999999999999996</v>
      </c>
      <c r="CB46" s="310">
        <v>1068043.2149470095</v>
      </c>
      <c r="CC46" s="310">
        <v>4.9129987887562425</v>
      </c>
      <c r="CE46" s="310">
        <v>4.5999999999999996</v>
      </c>
      <c r="CF46" s="310">
        <v>1078723.6470964795</v>
      </c>
      <c r="CG46" s="310">
        <v>4.9621287766438051</v>
      </c>
      <c r="CI46" s="310">
        <v>4.5999999999999996</v>
      </c>
      <c r="CJ46" s="310">
        <v>1089510.8835674443</v>
      </c>
      <c r="CK46" s="310">
        <v>5.0117500644102435</v>
      </c>
      <c r="CM46" s="310">
        <v>4.5999999999999996</v>
      </c>
      <c r="CN46" s="310">
        <v>1100405.9924031186</v>
      </c>
      <c r="CO46" s="310">
        <v>5.061867565054345</v>
      </c>
      <c r="CQ46" s="310">
        <v>4.5999999999999996</v>
      </c>
      <c r="CR46" s="310">
        <v>1111410.0523271498</v>
      </c>
      <c r="CS46" s="310">
        <v>5.1124862407048886</v>
      </c>
      <c r="CU46" s="310">
        <v>4.5999999999999996</v>
      </c>
      <c r="CV46" s="310">
        <v>1122524.1528504214</v>
      </c>
      <c r="CW46" s="310">
        <v>5.163611103111938</v>
      </c>
      <c r="CY46" s="310">
        <v>4.5999999999999996</v>
      </c>
      <c r="CZ46" s="310">
        <v>1133749.3943789257</v>
      </c>
      <c r="DA46" s="310">
        <v>5.2152472141430577</v>
      </c>
      <c r="DC46" s="310">
        <v>4.5999999999999996</v>
      </c>
      <c r="DD46" s="310">
        <v>1145086.8883227149</v>
      </c>
      <c r="DE46" s="310">
        <v>5.2673996862844881</v>
      </c>
      <c r="DG46" s="310">
        <v>4.5999999999999996</v>
      </c>
      <c r="DH46" s="310">
        <v>1156537.7572059422</v>
      </c>
      <c r="DI46" s="310">
        <v>5.3200736831473332</v>
      </c>
      <c r="DK46" s="310">
        <v>4.5999999999999996</v>
      </c>
      <c r="DL46" s="310">
        <v>1168103.1347780016</v>
      </c>
      <c r="DM46" s="310">
        <v>5.3732744199788067</v>
      </c>
      <c r="DO46" s="310">
        <v>4.5999999999999996</v>
      </c>
      <c r="DP46" s="310">
        <v>1179784.1661257816</v>
      </c>
      <c r="DQ46" s="310">
        <v>5.4270071641785949</v>
      </c>
      <c r="DS46" s="310">
        <v>4.5999999999999996</v>
      </c>
      <c r="DT46" s="310">
        <v>1191582.0077870395</v>
      </c>
      <c r="DU46" s="310">
        <v>5.4812772358203814</v>
      </c>
      <c r="DW46" s="310">
        <v>4.5999999999999996</v>
      </c>
      <c r="DX46" s="310">
        <v>1203497.82786491</v>
      </c>
      <c r="DY46" s="310">
        <v>5.5360900081785855</v>
      </c>
      <c r="EA46" s="310">
        <v>4.5999999999999996</v>
      </c>
      <c r="EB46" s="310">
        <v>1215532.806143559</v>
      </c>
      <c r="EC46" s="310">
        <v>5.5914509082603718</v>
      </c>
      <c r="EE46" s="310">
        <v>4.5999999999999996</v>
      </c>
      <c r="EF46" s="310">
        <v>1227688.1342049947</v>
      </c>
      <c r="EG46" s="310">
        <v>5.647365417342975</v>
      </c>
      <c r="EI46" s="310">
        <v>5.4</v>
      </c>
      <c r="EJ46" s="310">
        <v>1239965.0155470446</v>
      </c>
      <c r="EK46" s="310">
        <v>6.695811083954041</v>
      </c>
    </row>
    <row r="48" spans="1:141" s="285" customFormat="1" x14ac:dyDescent="0.35">
      <c r="A48" s="84" t="s">
        <v>59</v>
      </c>
      <c r="B48" s="285" t="s">
        <v>42</v>
      </c>
      <c r="C48" s="84">
        <v>8.7119999999999993E-3</v>
      </c>
      <c r="D48" s="84">
        <v>884062</v>
      </c>
      <c r="E48" s="84">
        <v>7.7019481439999987E-3</v>
      </c>
      <c r="F48" s="84"/>
      <c r="G48" s="84">
        <v>8.7119999999999993E-3</v>
      </c>
      <c r="H48" s="84">
        <v>892902.62</v>
      </c>
      <c r="I48" s="84">
        <v>7.7789676254399996E-3</v>
      </c>
      <c r="J48" s="84"/>
      <c r="K48" s="84">
        <v>8.7119999999999993E-3</v>
      </c>
      <c r="L48" s="84">
        <v>901831.64619999996</v>
      </c>
      <c r="M48" s="84">
        <v>7.8567573016943993E-3</v>
      </c>
      <c r="O48" s="285">
        <v>8.7119999999999993E-3</v>
      </c>
      <c r="P48" s="285">
        <v>910849.96266199998</v>
      </c>
      <c r="Q48" s="285">
        <v>7.9353248747113438E-3</v>
      </c>
      <c r="S48" s="285">
        <v>8.7119999999999993E-3</v>
      </c>
      <c r="T48" s="285">
        <v>919958.46228861995</v>
      </c>
      <c r="U48" s="285">
        <v>8.014678123458456E-3</v>
      </c>
      <c r="W48" s="285">
        <v>8.7119999999999993E-3</v>
      </c>
      <c r="X48" s="285">
        <v>929158.04691150622</v>
      </c>
      <c r="Y48" s="285">
        <v>8.0948249046930414E-3</v>
      </c>
      <c r="AA48" s="285">
        <v>8.7119999999999993E-3</v>
      </c>
      <c r="AB48" s="285">
        <v>938449.62738062127</v>
      </c>
      <c r="AC48" s="285">
        <v>8.1757731537399729E-3</v>
      </c>
      <c r="AE48" s="285">
        <v>8.7119999999999993E-3</v>
      </c>
      <c r="AF48" s="285">
        <v>947834.12365442747</v>
      </c>
      <c r="AG48" s="285">
        <v>8.2575308852773713E-3</v>
      </c>
      <c r="AI48" s="285">
        <v>8.7119999999999993E-3</v>
      </c>
      <c r="AJ48" s="285">
        <v>957312.46489097178</v>
      </c>
      <c r="AK48" s="285">
        <v>8.3401061941301442E-3</v>
      </c>
      <c r="AM48" s="285">
        <v>8.7119999999999993E-3</v>
      </c>
      <c r="AN48" s="285">
        <v>966885.58953988156</v>
      </c>
      <c r="AO48" s="285">
        <v>8.4235072560714472E-3</v>
      </c>
      <c r="AQ48" s="285">
        <v>8.7119999999999993E-3</v>
      </c>
      <c r="AR48" s="285">
        <v>976554.44543528033</v>
      </c>
      <c r="AS48" s="285">
        <v>8.5077423286321601E-3</v>
      </c>
      <c r="AU48" s="285">
        <v>8.7119999999999993E-3</v>
      </c>
      <c r="AV48" s="285">
        <v>986319.98988963314</v>
      </c>
      <c r="AW48" s="285">
        <v>8.5928197519184839E-3</v>
      </c>
      <c r="AY48" s="285">
        <v>8.7119999999999993E-3</v>
      </c>
      <c r="AZ48" s="285">
        <v>996183.18978852953</v>
      </c>
      <c r="BA48" s="285">
        <v>8.6787479494376697E-3</v>
      </c>
      <c r="BC48" s="285">
        <v>8.7119999999999993E-3</v>
      </c>
      <c r="BD48" s="285">
        <v>1006145.0216864148</v>
      </c>
      <c r="BE48" s="285">
        <v>8.7655354289320458E-3</v>
      </c>
      <c r="BG48" s="285">
        <v>8.7119999999999993E-3</v>
      </c>
      <c r="BH48" s="285">
        <v>1016206.471903279</v>
      </c>
      <c r="BI48" s="285">
        <v>8.8531907832213649E-3</v>
      </c>
      <c r="BK48" s="285">
        <v>8.7119999999999993E-3</v>
      </c>
      <c r="BL48" s="285">
        <v>1026368.5366223118</v>
      </c>
      <c r="BM48" s="285">
        <v>8.9417226910535798E-3</v>
      </c>
      <c r="BO48" s="285">
        <v>8.7119999999999993E-3</v>
      </c>
      <c r="BP48" s="285">
        <v>1036632.2219885349</v>
      </c>
      <c r="BQ48" s="285">
        <v>9.031139917964115E-3</v>
      </c>
      <c r="BS48" s="285">
        <v>8.7119999999999993E-3</v>
      </c>
      <c r="BT48" s="285">
        <v>1046998.5442084202</v>
      </c>
      <c r="BU48" s="285">
        <v>9.1214513171437549E-3</v>
      </c>
      <c r="BW48" s="285">
        <v>8.7119999999999993E-3</v>
      </c>
      <c r="BX48" s="285">
        <v>1057468.5296505045</v>
      </c>
      <c r="BY48" s="285">
        <v>9.2126658303151952E-3</v>
      </c>
      <c r="CA48" s="285">
        <v>0.17</v>
      </c>
      <c r="CB48" s="285">
        <v>1068043.2149470095</v>
      </c>
      <c r="CC48" s="285">
        <v>0.18156734654099163</v>
      </c>
      <c r="CE48" s="285">
        <v>0.17</v>
      </c>
      <c r="CF48" s="285">
        <v>1078723.6470964795</v>
      </c>
      <c r="CG48" s="285">
        <v>0.18338302000640153</v>
      </c>
      <c r="CI48" s="285">
        <v>0.17</v>
      </c>
      <c r="CJ48" s="285">
        <v>1089510.8835674443</v>
      </c>
      <c r="CK48" s="285">
        <v>0.18521685020646556</v>
      </c>
      <c r="CM48" s="285">
        <v>0.17</v>
      </c>
      <c r="CN48" s="285">
        <v>1100405.9924031186</v>
      </c>
      <c r="CO48" s="285">
        <v>0.18706901870853018</v>
      </c>
      <c r="CQ48" s="285">
        <v>0.17</v>
      </c>
      <c r="CR48" s="285">
        <v>1111410.0523271498</v>
      </c>
      <c r="CS48" s="285">
        <v>0.18893970889561548</v>
      </c>
      <c r="CU48" s="285">
        <v>0.17</v>
      </c>
      <c r="CV48" s="285">
        <v>1122524.1528504214</v>
      </c>
      <c r="CW48" s="285">
        <v>0.19082910598457165</v>
      </c>
      <c r="CY48" s="285">
        <v>0.17</v>
      </c>
      <c r="CZ48" s="285">
        <v>1133749.3943789257</v>
      </c>
      <c r="DA48" s="285">
        <v>0.19273739704441739</v>
      </c>
      <c r="DC48" s="285">
        <v>0.17</v>
      </c>
      <c r="DD48" s="285">
        <v>1145086.8883227149</v>
      </c>
      <c r="DE48" s="285">
        <v>0.19466477101486157</v>
      </c>
      <c r="DG48" s="285">
        <v>0.17</v>
      </c>
      <c r="DH48" s="285">
        <v>1156537.7572059422</v>
      </c>
      <c r="DI48" s="285">
        <v>0.19661141872501017</v>
      </c>
      <c r="DK48" s="285">
        <v>0.17</v>
      </c>
      <c r="DL48" s="285">
        <v>1168103.1347780016</v>
      </c>
      <c r="DM48" s="285">
        <v>0.19857753291226027</v>
      </c>
      <c r="DO48" s="285">
        <v>0.17</v>
      </c>
      <c r="DP48" s="285">
        <v>1179784.1661257816</v>
      </c>
      <c r="DQ48" s="285">
        <v>0.20056330824138288</v>
      </c>
      <c r="DS48" s="285">
        <v>0.17</v>
      </c>
      <c r="DT48" s="285">
        <v>1191582.0077870395</v>
      </c>
      <c r="DU48" s="285">
        <v>0.20256894132379671</v>
      </c>
      <c r="DW48" s="285">
        <v>0.17</v>
      </c>
      <c r="DX48" s="285">
        <v>1203497.82786491</v>
      </c>
      <c r="DY48" s="285">
        <v>0.20459463073703471</v>
      </c>
      <c r="EA48" s="285">
        <v>0.17</v>
      </c>
      <c r="EB48" s="285">
        <v>1215532.806143559</v>
      </c>
      <c r="EC48" s="285">
        <v>0.20664057704440505</v>
      </c>
      <c r="EE48" s="285">
        <v>0.17</v>
      </c>
      <c r="EF48" s="285">
        <v>1227688.1342049947</v>
      </c>
      <c r="EG48" s="285">
        <v>0.20870698281484909</v>
      </c>
      <c r="EI48" s="285">
        <v>0.17</v>
      </c>
      <c r="EJ48" s="285">
        <v>1239965.0155470446</v>
      </c>
      <c r="EK48" s="285">
        <v>0.21079405264299758</v>
      </c>
    </row>
    <row r="49" spans="1:141" s="308" customFormat="1" x14ac:dyDescent="0.35">
      <c r="A49" s="307" t="s">
        <v>59</v>
      </c>
      <c r="B49" s="308" t="s">
        <v>42</v>
      </c>
      <c r="C49" s="307">
        <v>8.7119999999999993E-3</v>
      </c>
      <c r="D49" s="307">
        <v>884062</v>
      </c>
      <c r="E49" s="307">
        <v>7.7019481439999987E-3</v>
      </c>
      <c r="F49" s="307"/>
      <c r="G49" s="307">
        <v>8.7119999999999993E-3</v>
      </c>
      <c r="H49" s="307">
        <v>892902.62</v>
      </c>
      <c r="I49" s="307">
        <v>7.7789676254399996E-3</v>
      </c>
      <c r="J49" s="307"/>
      <c r="K49" s="307">
        <v>8.7119999999999993E-3</v>
      </c>
      <c r="L49" s="307">
        <v>901831.64619999996</v>
      </c>
      <c r="M49" s="307">
        <v>7.8567573016943993E-3</v>
      </c>
      <c r="O49" s="308">
        <v>8.7119999999999993E-3</v>
      </c>
      <c r="P49" s="308">
        <v>910849.96266199998</v>
      </c>
      <c r="Q49" s="308">
        <v>7.9353248747113438E-3</v>
      </c>
      <c r="S49" s="308">
        <v>8.7119999999999993E-3</v>
      </c>
      <c r="T49" s="308">
        <v>919958.46228861995</v>
      </c>
      <c r="U49" s="308">
        <v>8.014678123458456E-3</v>
      </c>
      <c r="W49" s="308">
        <v>8.7119999999999993E-3</v>
      </c>
      <c r="X49" s="308">
        <v>929158.04691150622</v>
      </c>
      <c r="Y49" s="308">
        <v>8.0948249046930414E-3</v>
      </c>
      <c r="AA49" s="308">
        <v>8.7119999999999993E-3</v>
      </c>
      <c r="AB49" s="308">
        <v>938449.62738062127</v>
      </c>
      <c r="AC49" s="308">
        <v>8.1757731537399729E-3</v>
      </c>
      <c r="AE49" s="308">
        <v>8.7119999999999993E-3</v>
      </c>
      <c r="AF49" s="308">
        <v>947834.12365442747</v>
      </c>
      <c r="AG49" s="308">
        <v>8.2575308852773713E-3</v>
      </c>
      <c r="AI49" s="308">
        <v>8.7119999999999993E-3</v>
      </c>
      <c r="AJ49" s="308">
        <v>957312.46489097178</v>
      </c>
      <c r="AK49" s="308">
        <v>8.3401061941301442E-3</v>
      </c>
      <c r="AM49" s="308">
        <v>8.7119999999999993E-3</v>
      </c>
      <c r="AN49" s="308">
        <v>966885.58953988156</v>
      </c>
      <c r="AO49" s="308">
        <v>8.4235072560714472E-3</v>
      </c>
      <c r="AQ49" s="308">
        <v>8.7119999999999993E-3</v>
      </c>
      <c r="AR49" s="308">
        <v>976554.44543528033</v>
      </c>
      <c r="AS49" s="308">
        <v>8.5077423286321601E-3</v>
      </c>
      <c r="AU49" s="308">
        <v>8.7119999999999993E-3</v>
      </c>
      <c r="AV49" s="308">
        <v>986319.98988963314</v>
      </c>
      <c r="AW49" s="308">
        <v>8.5928197519184839E-3</v>
      </c>
      <c r="AY49" s="308">
        <v>8.7119999999999993E-3</v>
      </c>
      <c r="AZ49" s="308">
        <v>996183.18978852953</v>
      </c>
      <c r="BA49" s="308">
        <v>8.6787479494376697E-3</v>
      </c>
      <c r="BC49" s="308">
        <v>8.7119999999999993E-3</v>
      </c>
      <c r="BD49" s="308">
        <v>1006145.0216864148</v>
      </c>
      <c r="BE49" s="308">
        <v>8.7655354289320458E-3</v>
      </c>
      <c r="BG49" s="308">
        <v>8.7119999999999993E-3</v>
      </c>
      <c r="BH49" s="308">
        <v>1016206.471903279</v>
      </c>
      <c r="BI49" s="308">
        <v>8.8531907832213649E-3</v>
      </c>
      <c r="BK49" s="308">
        <v>8.7119999999999993E-3</v>
      </c>
      <c r="BL49" s="308">
        <v>1026368.5366223118</v>
      </c>
      <c r="BM49" s="308">
        <v>8.9417226910535798E-3</v>
      </c>
      <c r="BO49" s="308">
        <v>8.7119999999999993E-3</v>
      </c>
      <c r="BP49" s="308">
        <v>1036632.2219885349</v>
      </c>
      <c r="BQ49" s="308">
        <v>9.031139917964115E-3</v>
      </c>
      <c r="BS49" s="308">
        <v>8.7119999999999993E-3</v>
      </c>
      <c r="BT49" s="308">
        <v>1046998.5442084202</v>
      </c>
      <c r="BU49" s="308">
        <v>9.1214513171437549E-3</v>
      </c>
      <c r="BW49" s="308">
        <v>8.7119999999999993E-3</v>
      </c>
      <c r="BX49" s="308">
        <v>1057468.5296505045</v>
      </c>
      <c r="BY49" s="308">
        <v>9.2126658303151952E-3</v>
      </c>
      <c r="CA49" s="308">
        <v>0.17</v>
      </c>
      <c r="CB49" s="308">
        <v>1068043.2149470095</v>
      </c>
      <c r="CC49" s="308">
        <v>0.18156734654099163</v>
      </c>
      <c r="CE49" s="308">
        <v>0.17</v>
      </c>
      <c r="CF49" s="308">
        <v>1078723.6470964795</v>
      </c>
      <c r="CG49" s="308">
        <v>0.18338302000640153</v>
      </c>
      <c r="CI49" s="308">
        <v>0.17</v>
      </c>
      <c r="CJ49" s="308">
        <v>1089510.8835674443</v>
      </c>
      <c r="CK49" s="308">
        <v>0.18521685020646556</v>
      </c>
      <c r="CM49" s="308">
        <v>0.17</v>
      </c>
      <c r="CN49" s="308">
        <v>1100405.9924031186</v>
      </c>
      <c r="CO49" s="308">
        <v>0.18706901870853018</v>
      </c>
      <c r="CQ49" s="308">
        <v>0.17</v>
      </c>
      <c r="CR49" s="308">
        <v>1111410.0523271498</v>
      </c>
      <c r="CS49" s="308">
        <v>0.18893970889561548</v>
      </c>
      <c r="CU49" s="308">
        <v>0.17</v>
      </c>
      <c r="CV49" s="308">
        <v>1122524.1528504214</v>
      </c>
      <c r="CW49" s="308">
        <v>0.19082910598457165</v>
      </c>
      <c r="CY49" s="308">
        <v>0.17</v>
      </c>
      <c r="CZ49" s="308">
        <v>1133749.3943789257</v>
      </c>
      <c r="DA49" s="308">
        <v>0.19273739704441739</v>
      </c>
      <c r="DC49" s="308">
        <v>0.17</v>
      </c>
      <c r="DD49" s="308">
        <v>1145086.8883227149</v>
      </c>
      <c r="DE49" s="308">
        <v>0.19466477101486157</v>
      </c>
      <c r="DG49" s="308">
        <v>0.17</v>
      </c>
      <c r="DH49" s="308">
        <v>1156537.7572059422</v>
      </c>
      <c r="DI49" s="308">
        <v>0.19661141872501017</v>
      </c>
      <c r="DK49" s="308">
        <v>0.17</v>
      </c>
      <c r="DL49" s="308">
        <v>1168103.1347780016</v>
      </c>
      <c r="DM49" s="308">
        <v>0.19857753291226027</v>
      </c>
      <c r="DO49" s="308">
        <v>0.17</v>
      </c>
      <c r="DP49" s="308">
        <v>1179784.1661257816</v>
      </c>
      <c r="DQ49" s="308">
        <v>0.20056330824138288</v>
      </c>
      <c r="DS49" s="308">
        <v>0.17</v>
      </c>
      <c r="DT49" s="308">
        <v>1191582.0077870395</v>
      </c>
      <c r="DU49" s="308">
        <v>0.20256894132379671</v>
      </c>
      <c r="DW49" s="308">
        <v>0.17</v>
      </c>
      <c r="DX49" s="308">
        <v>1203497.82786491</v>
      </c>
      <c r="DY49" s="308">
        <v>0.20459463073703471</v>
      </c>
      <c r="EA49" s="308">
        <v>0.17</v>
      </c>
      <c r="EB49" s="308">
        <v>1215532.806143559</v>
      </c>
      <c r="EC49" s="308">
        <v>0.20664057704440505</v>
      </c>
      <c r="EE49" s="308">
        <v>0.17</v>
      </c>
      <c r="EF49" s="308">
        <v>1227688.1342049947</v>
      </c>
      <c r="EG49" s="308">
        <v>0.20870698281484909</v>
      </c>
      <c r="EI49" s="308">
        <v>0.17</v>
      </c>
      <c r="EJ49" s="308">
        <v>1239965.0155470446</v>
      </c>
      <c r="EK49" s="308">
        <v>0.21079405264299758</v>
      </c>
    </row>
    <row r="50" spans="1:141" s="310" customFormat="1" x14ac:dyDescent="0.35">
      <c r="A50" s="309" t="s">
        <v>59</v>
      </c>
      <c r="B50" s="310" t="s">
        <v>42</v>
      </c>
      <c r="C50" s="309">
        <v>8.7119999999999993E-3</v>
      </c>
      <c r="D50" s="309">
        <v>884062</v>
      </c>
      <c r="E50" s="309">
        <v>7.7019481439999987E-3</v>
      </c>
      <c r="F50" s="309"/>
      <c r="G50" s="309">
        <v>8.7119999999999993E-3</v>
      </c>
      <c r="H50" s="309">
        <v>892902.62</v>
      </c>
      <c r="I50" s="309">
        <v>7.7789676254399996E-3</v>
      </c>
      <c r="J50" s="309"/>
      <c r="K50" s="309">
        <v>8.7119999999999993E-3</v>
      </c>
      <c r="L50" s="309">
        <v>901831.64619999996</v>
      </c>
      <c r="M50" s="309">
        <v>7.8567573016943993E-3</v>
      </c>
      <c r="O50" s="310">
        <v>8.7119999999999993E-3</v>
      </c>
      <c r="P50" s="310">
        <v>910849.96266199998</v>
      </c>
      <c r="Q50" s="310">
        <v>7.9353248747113438E-3</v>
      </c>
      <c r="S50" s="310">
        <v>8.7119999999999993E-3</v>
      </c>
      <c r="T50" s="310">
        <v>919958.46228861995</v>
      </c>
      <c r="U50" s="310">
        <v>8.014678123458456E-3</v>
      </c>
      <c r="W50" s="310">
        <v>8.7119999999999993E-3</v>
      </c>
      <c r="X50" s="310">
        <v>929158.04691150622</v>
      </c>
      <c r="Y50" s="310">
        <v>8.0948249046930414E-3</v>
      </c>
      <c r="AA50" s="310">
        <v>8.7119999999999993E-3</v>
      </c>
      <c r="AB50" s="310">
        <v>938449.62738062127</v>
      </c>
      <c r="AC50" s="310">
        <v>8.1757731537399729E-3</v>
      </c>
      <c r="AE50" s="310">
        <v>8.7119999999999993E-3</v>
      </c>
      <c r="AF50" s="310">
        <v>947834.12365442747</v>
      </c>
      <c r="AG50" s="310">
        <v>8.2575308852773713E-3</v>
      </c>
      <c r="AI50" s="310">
        <v>8.7119999999999993E-3</v>
      </c>
      <c r="AJ50" s="310">
        <v>957312.46489097178</v>
      </c>
      <c r="AK50" s="310">
        <v>8.3401061941301442E-3</v>
      </c>
      <c r="AM50" s="310">
        <v>8.7119999999999993E-3</v>
      </c>
      <c r="AN50" s="310">
        <v>966885.58953988156</v>
      </c>
      <c r="AO50" s="310">
        <v>8.4235072560714472E-3</v>
      </c>
      <c r="AQ50" s="310">
        <v>8.7119999999999993E-3</v>
      </c>
      <c r="AR50" s="310">
        <v>976554.44543528033</v>
      </c>
      <c r="AS50" s="310">
        <v>8.5077423286321601E-3</v>
      </c>
      <c r="AU50" s="310">
        <v>8.7119999999999993E-3</v>
      </c>
      <c r="AV50" s="310">
        <v>986319.98988963314</v>
      </c>
      <c r="AW50" s="310">
        <v>8.5928197519184839E-3</v>
      </c>
      <c r="AY50" s="310">
        <v>8.7119999999999993E-3</v>
      </c>
      <c r="AZ50" s="310">
        <v>996183.18978852953</v>
      </c>
      <c r="BA50" s="310">
        <v>8.6787479494376697E-3</v>
      </c>
      <c r="BC50" s="310">
        <v>8.7119999999999993E-3</v>
      </c>
      <c r="BD50" s="310">
        <v>1006145.0216864148</v>
      </c>
      <c r="BE50" s="310">
        <v>8.7655354289320458E-3</v>
      </c>
      <c r="BG50" s="310">
        <v>8.7119999999999993E-3</v>
      </c>
      <c r="BH50" s="310">
        <v>1016206.471903279</v>
      </c>
      <c r="BI50" s="310">
        <v>8.8531907832213649E-3</v>
      </c>
      <c r="BK50" s="310">
        <v>8.7119999999999993E-3</v>
      </c>
      <c r="BL50" s="310">
        <v>1026368.5366223118</v>
      </c>
      <c r="BM50" s="310">
        <v>8.9417226910535798E-3</v>
      </c>
      <c r="BO50" s="310">
        <v>8.7119999999999993E-3</v>
      </c>
      <c r="BP50" s="310">
        <v>1036632.2219885349</v>
      </c>
      <c r="BQ50" s="310">
        <v>9.031139917964115E-3</v>
      </c>
      <c r="BS50" s="310">
        <v>8.7119999999999993E-3</v>
      </c>
      <c r="BT50" s="310">
        <v>1046998.5442084202</v>
      </c>
      <c r="BU50" s="310">
        <v>9.1214513171437549E-3</v>
      </c>
      <c r="BW50" s="310">
        <v>8.7119999999999993E-3</v>
      </c>
      <c r="BX50" s="310">
        <v>1057468.5296505045</v>
      </c>
      <c r="BY50" s="310">
        <v>9.2126658303151952E-3</v>
      </c>
      <c r="CA50" s="310">
        <v>0.17</v>
      </c>
      <c r="CB50" s="310">
        <v>1068043.2149470095</v>
      </c>
      <c r="CC50" s="310">
        <v>0.18156734654099163</v>
      </c>
      <c r="CE50" s="310">
        <v>0.17</v>
      </c>
      <c r="CF50" s="310">
        <v>1078723.6470964795</v>
      </c>
      <c r="CG50" s="310">
        <v>0.18338302000640153</v>
      </c>
      <c r="CI50" s="310">
        <v>0.17</v>
      </c>
      <c r="CJ50" s="310">
        <v>1089510.8835674443</v>
      </c>
      <c r="CK50" s="310">
        <v>0.18521685020646556</v>
      </c>
      <c r="CM50" s="310">
        <v>0.17</v>
      </c>
      <c r="CN50" s="310">
        <v>1100405.9924031186</v>
      </c>
      <c r="CO50" s="310">
        <v>0.18706901870853018</v>
      </c>
      <c r="CQ50" s="310">
        <v>0.17</v>
      </c>
      <c r="CR50" s="310">
        <v>1111410.0523271498</v>
      </c>
      <c r="CS50" s="310">
        <v>0.18893970889561548</v>
      </c>
      <c r="CU50" s="310">
        <v>0.17</v>
      </c>
      <c r="CV50" s="310">
        <v>1122524.1528504214</v>
      </c>
      <c r="CW50" s="310">
        <v>0.19082910598457165</v>
      </c>
      <c r="CY50" s="310">
        <v>0.17</v>
      </c>
      <c r="CZ50" s="310">
        <v>1133749.3943789257</v>
      </c>
      <c r="DA50" s="310">
        <v>0.19273739704441739</v>
      </c>
      <c r="DC50" s="310">
        <v>0.17</v>
      </c>
      <c r="DD50" s="310">
        <v>1145086.8883227149</v>
      </c>
      <c r="DE50" s="310">
        <v>0.19466477101486157</v>
      </c>
      <c r="DG50" s="310">
        <v>0.17</v>
      </c>
      <c r="DH50" s="310">
        <v>1156537.7572059422</v>
      </c>
      <c r="DI50" s="310">
        <v>0.19661141872501017</v>
      </c>
      <c r="DK50" s="310">
        <v>0.17</v>
      </c>
      <c r="DL50" s="310">
        <v>1168103.1347780016</v>
      </c>
      <c r="DM50" s="310">
        <v>0.19857753291226027</v>
      </c>
      <c r="DO50" s="310">
        <v>0.17</v>
      </c>
      <c r="DP50" s="310">
        <v>1179784.1661257816</v>
      </c>
      <c r="DQ50" s="310">
        <v>0.20056330824138288</v>
      </c>
      <c r="DS50" s="310">
        <v>0.17</v>
      </c>
      <c r="DT50" s="310">
        <v>1191582.0077870395</v>
      </c>
      <c r="DU50" s="310">
        <v>0.20256894132379671</v>
      </c>
      <c r="DW50" s="310">
        <v>0.17</v>
      </c>
      <c r="DX50" s="310">
        <v>1203497.82786491</v>
      </c>
      <c r="DY50" s="310">
        <v>0.20459463073703471</v>
      </c>
      <c r="EA50" s="310">
        <v>0.17</v>
      </c>
      <c r="EB50" s="310">
        <v>1215532.806143559</v>
      </c>
      <c r="EC50" s="310">
        <v>0.20664057704440505</v>
      </c>
      <c r="EE50" s="310">
        <v>0.17</v>
      </c>
      <c r="EF50" s="310">
        <v>1227688.1342049947</v>
      </c>
      <c r="EG50" s="310">
        <v>0.20870698281484909</v>
      </c>
      <c r="EI50" s="310">
        <v>0.17</v>
      </c>
      <c r="EJ50" s="310">
        <v>1239965.0155470446</v>
      </c>
      <c r="EK50" s="310">
        <v>0.21079405264299758</v>
      </c>
    </row>
    <row r="52" spans="1:141" s="285" customFormat="1" x14ac:dyDescent="0.35">
      <c r="A52" s="84" t="s">
        <v>60</v>
      </c>
      <c r="B52" s="285" t="s">
        <v>43</v>
      </c>
      <c r="C52" s="84">
        <v>125.27999999999999</v>
      </c>
      <c r="D52" s="84">
        <v>884062</v>
      </c>
      <c r="E52" s="84">
        <v>110.75528735999998</v>
      </c>
      <c r="F52" s="84"/>
      <c r="G52" s="84">
        <v>138.95999999999998</v>
      </c>
      <c r="H52" s="84">
        <v>892902.62</v>
      </c>
      <c r="I52" s="84">
        <v>124.07774807519998</v>
      </c>
      <c r="J52" s="84"/>
      <c r="K52" s="84">
        <v>152.63999999999999</v>
      </c>
      <c r="L52" s="84">
        <v>901831.64619999996</v>
      </c>
      <c r="M52" s="84">
        <v>137.65558247596798</v>
      </c>
      <c r="O52" s="285">
        <v>166.32</v>
      </c>
      <c r="P52" s="285">
        <v>910849.96266199998</v>
      </c>
      <c r="Q52" s="285">
        <v>151.49256578994385</v>
      </c>
      <c r="S52" s="285">
        <v>180</v>
      </c>
      <c r="T52" s="285">
        <v>919958.46228861995</v>
      </c>
      <c r="U52" s="285">
        <v>165.59252321195157</v>
      </c>
      <c r="W52" s="285">
        <v>208.4</v>
      </c>
      <c r="X52" s="285">
        <v>929158.04691150622</v>
      </c>
      <c r="Y52" s="285">
        <v>193.63653697635792</v>
      </c>
      <c r="AA52" s="285">
        <v>236.8</v>
      </c>
      <c r="AB52" s="285">
        <v>938449.62738062127</v>
      </c>
      <c r="AC52" s="285">
        <v>222.22487176373113</v>
      </c>
      <c r="AE52" s="285">
        <v>265.2</v>
      </c>
      <c r="AF52" s="285">
        <v>947834.12365442747</v>
      </c>
      <c r="AG52" s="285">
        <v>251.36560959315418</v>
      </c>
      <c r="AI52" s="285">
        <v>293.59999999999997</v>
      </c>
      <c r="AJ52" s="285">
        <v>957312.46489097178</v>
      </c>
      <c r="AK52" s="285">
        <v>281.06693969198932</v>
      </c>
      <c r="AM52" s="285">
        <v>322</v>
      </c>
      <c r="AN52" s="285">
        <v>966885.58953988156</v>
      </c>
      <c r="AO52" s="285">
        <v>311.33715983184186</v>
      </c>
      <c r="AR52" s="285">
        <v>976554.44543528033</v>
      </c>
      <c r="AS52" s="285">
        <v>0</v>
      </c>
      <c r="AV52" s="285">
        <v>986319.98988963314</v>
      </c>
      <c r="AW52" s="285">
        <v>0</v>
      </c>
      <c r="AZ52" s="285">
        <v>996183.18978852953</v>
      </c>
      <c r="BA52" s="285">
        <v>0</v>
      </c>
      <c r="BD52" s="285">
        <v>1006145.0216864148</v>
      </c>
      <c r="BE52" s="285">
        <v>0</v>
      </c>
      <c r="BG52" s="285">
        <v>419</v>
      </c>
      <c r="BH52" s="285">
        <v>1016206.471903279</v>
      </c>
      <c r="BI52" s="285">
        <v>425.79051172747387</v>
      </c>
      <c r="BK52" s="285">
        <v>430.8</v>
      </c>
      <c r="BL52" s="285">
        <v>1026368.5366223118</v>
      </c>
      <c r="BM52" s="285">
        <v>442.15956557689196</v>
      </c>
      <c r="BO52" s="285">
        <v>442.6</v>
      </c>
      <c r="BP52" s="285">
        <v>1036632.2219885349</v>
      </c>
      <c r="BQ52" s="285">
        <v>458.81342145212557</v>
      </c>
      <c r="BS52" s="285">
        <v>454.40000000000003</v>
      </c>
      <c r="BT52" s="285">
        <v>1046998.5442084202</v>
      </c>
      <c r="BU52" s="285">
        <v>475.75613848830619</v>
      </c>
      <c r="BW52" s="285">
        <v>466.20000000000005</v>
      </c>
      <c r="BX52" s="285">
        <v>1057468.5296505045</v>
      </c>
      <c r="BY52" s="285">
        <v>492.99182852306524</v>
      </c>
      <c r="CA52" s="285">
        <v>478</v>
      </c>
      <c r="CB52" s="285">
        <v>1068043.2149470095</v>
      </c>
      <c r="CC52" s="285">
        <v>510.52465674467049</v>
      </c>
      <c r="CE52" s="285">
        <v>487.4</v>
      </c>
      <c r="CF52" s="285">
        <v>1078723.6470964795</v>
      </c>
      <c r="CG52" s="285">
        <v>525.76990559482408</v>
      </c>
      <c r="CI52" s="285">
        <v>496.79999999999995</v>
      </c>
      <c r="CJ52" s="285">
        <v>1089510.8835674443</v>
      </c>
      <c r="CK52" s="285">
        <v>541.26900695630627</v>
      </c>
      <c r="CM52" s="285">
        <v>506.19999999999993</v>
      </c>
      <c r="CN52" s="285">
        <v>1100405.9924031186</v>
      </c>
      <c r="CO52" s="285">
        <v>557.02551335445855</v>
      </c>
      <c r="CQ52" s="285">
        <v>515.59999999999991</v>
      </c>
      <c r="CR52" s="285">
        <v>1111410.0523271498</v>
      </c>
      <c r="CS52" s="285">
        <v>573.04302297987829</v>
      </c>
      <c r="CU52" s="285">
        <v>525</v>
      </c>
      <c r="CV52" s="285">
        <v>1122524.1528504214</v>
      </c>
      <c r="CW52" s="285">
        <v>589.32518024647118</v>
      </c>
      <c r="CY52" s="285">
        <v>538.6</v>
      </c>
      <c r="CZ52" s="285">
        <v>1133749.3943789257</v>
      </c>
      <c r="DA52" s="285">
        <v>610.63742381248937</v>
      </c>
      <c r="DC52" s="285">
        <v>552.20000000000005</v>
      </c>
      <c r="DD52" s="285">
        <v>1145086.8883227149</v>
      </c>
      <c r="DE52" s="285">
        <v>632.31697973180326</v>
      </c>
      <c r="DG52" s="285">
        <v>565.80000000000007</v>
      </c>
      <c r="DH52" s="285">
        <v>1156537.7572059422</v>
      </c>
      <c r="DI52" s="285">
        <v>654.36906302712214</v>
      </c>
      <c r="DK52" s="285">
        <v>579.40000000000009</v>
      </c>
      <c r="DL52" s="285">
        <v>1168103.1347780016</v>
      </c>
      <c r="DM52" s="285">
        <v>676.79895629037424</v>
      </c>
      <c r="DO52" s="285">
        <v>593</v>
      </c>
      <c r="DP52" s="285">
        <v>1179784.1661257816</v>
      </c>
      <c r="DQ52" s="285">
        <v>699.61201051258854</v>
      </c>
      <c r="DS52" s="285">
        <v>595.79999999999995</v>
      </c>
      <c r="DT52" s="285">
        <v>1191582.0077870395</v>
      </c>
      <c r="DU52" s="285">
        <v>709.94456023951807</v>
      </c>
      <c r="DW52" s="285">
        <v>598.59999999999991</v>
      </c>
      <c r="DX52" s="285">
        <v>1203497.82786491</v>
      </c>
      <c r="DY52" s="285">
        <v>720.41379975993505</v>
      </c>
      <c r="EA52" s="285">
        <v>601.39999999999986</v>
      </c>
      <c r="EB52" s="285">
        <v>1215532.806143559</v>
      </c>
      <c r="EC52" s="285">
        <v>731.02142961473623</v>
      </c>
      <c r="EE52" s="285">
        <v>604.19999999999982</v>
      </c>
      <c r="EF52" s="285">
        <v>1227688.1342049947</v>
      </c>
      <c r="EG52" s="285">
        <v>741.7691706866575</v>
      </c>
      <c r="EI52" s="285">
        <v>607</v>
      </c>
      <c r="EJ52" s="285">
        <v>1239965.0155470446</v>
      </c>
      <c r="EK52" s="285">
        <v>752.65876443705611</v>
      </c>
    </row>
    <row r="53" spans="1:141" s="308" customFormat="1" x14ac:dyDescent="0.35">
      <c r="A53" s="307" t="s">
        <v>60</v>
      </c>
      <c r="B53" s="308" t="s">
        <v>43</v>
      </c>
      <c r="C53" s="307">
        <v>125.27999999999999</v>
      </c>
      <c r="D53" s="307">
        <v>884062</v>
      </c>
      <c r="E53" s="307">
        <v>110.75528735999998</v>
      </c>
      <c r="F53" s="307"/>
      <c r="G53" s="307">
        <v>138.95999999999998</v>
      </c>
      <c r="H53" s="307">
        <v>892902.62</v>
      </c>
      <c r="I53" s="307">
        <v>124.07774807519998</v>
      </c>
      <c r="J53" s="307"/>
      <c r="K53" s="307">
        <v>152.63999999999999</v>
      </c>
      <c r="L53" s="307">
        <v>901831.64619999996</v>
      </c>
      <c r="M53" s="307">
        <v>137.65558247596798</v>
      </c>
      <c r="O53" s="308">
        <v>166.32</v>
      </c>
      <c r="P53" s="308">
        <v>910849.96266199998</v>
      </c>
      <c r="Q53" s="308">
        <v>151.49256578994385</v>
      </c>
      <c r="S53" s="308">
        <v>180</v>
      </c>
      <c r="T53" s="308">
        <v>919958.46228861995</v>
      </c>
      <c r="U53" s="308">
        <v>165.59252321195157</v>
      </c>
      <c r="W53" s="308">
        <v>208.4</v>
      </c>
      <c r="X53" s="308">
        <v>929158.04691150622</v>
      </c>
      <c r="Y53" s="308">
        <v>193.63653697635792</v>
      </c>
      <c r="AA53" s="308">
        <v>236.8</v>
      </c>
      <c r="AB53" s="308">
        <v>938449.62738062127</v>
      </c>
      <c r="AC53" s="308">
        <v>222.22487176373113</v>
      </c>
      <c r="AE53" s="308">
        <v>265.2</v>
      </c>
      <c r="AF53" s="308">
        <v>947834.12365442747</v>
      </c>
      <c r="AG53" s="308">
        <v>251.36560959315418</v>
      </c>
      <c r="AI53" s="308">
        <v>293.59999999999997</v>
      </c>
      <c r="AJ53" s="308">
        <v>957312.46489097178</v>
      </c>
      <c r="AK53" s="308">
        <v>281.06693969198932</v>
      </c>
      <c r="AM53" s="308">
        <v>322</v>
      </c>
      <c r="AN53" s="308">
        <v>966885.58953988156</v>
      </c>
      <c r="AO53" s="308">
        <v>311.33715983184186</v>
      </c>
      <c r="AQ53" s="308">
        <v>363.6</v>
      </c>
      <c r="AR53" s="308">
        <v>976554.44543528033</v>
      </c>
      <c r="AS53" s="308">
        <v>355.07519636026791</v>
      </c>
      <c r="AU53" s="308">
        <v>405.20000000000005</v>
      </c>
      <c r="AV53" s="308">
        <v>986319.98988963314</v>
      </c>
      <c r="AW53" s="308">
        <v>399.65685990327944</v>
      </c>
      <c r="AY53" s="308">
        <v>446.80000000000007</v>
      </c>
      <c r="AZ53" s="308">
        <v>996183.18978852953</v>
      </c>
      <c r="BA53" s="308">
        <v>445.09464919751508</v>
      </c>
      <c r="BC53" s="308">
        <v>488.40000000000009</v>
      </c>
      <c r="BD53" s="308">
        <v>1006145.0216864148</v>
      </c>
      <c r="BE53" s="308">
        <v>491.40122859164512</v>
      </c>
      <c r="BG53" s="308">
        <v>530</v>
      </c>
      <c r="BH53" s="308">
        <v>1016206.471903279</v>
      </c>
      <c r="BI53" s="308">
        <v>538.58943010873782</v>
      </c>
      <c r="BK53" s="308">
        <v>554.4</v>
      </c>
      <c r="BL53" s="308">
        <v>1026368.5366223118</v>
      </c>
      <c r="BM53" s="308">
        <v>569.01871670340972</v>
      </c>
      <c r="BO53" s="308">
        <v>578.79999999999995</v>
      </c>
      <c r="BP53" s="308">
        <v>1036632.2219885349</v>
      </c>
      <c r="BQ53" s="308">
        <v>600.00273008696399</v>
      </c>
      <c r="BS53" s="308">
        <v>603.19999999999993</v>
      </c>
      <c r="BT53" s="308">
        <v>1046998.5442084202</v>
      </c>
      <c r="BU53" s="308">
        <v>631.54952186651894</v>
      </c>
      <c r="BW53" s="308">
        <v>627.59999999999991</v>
      </c>
      <c r="BX53" s="308">
        <v>1057468.5296505045</v>
      </c>
      <c r="BY53" s="308">
        <v>663.66724920865659</v>
      </c>
      <c r="CA53" s="308">
        <v>652</v>
      </c>
      <c r="CB53" s="308">
        <v>1068043.2149470095</v>
      </c>
      <c r="CC53" s="308">
        <v>696.36417614545007</v>
      </c>
      <c r="CE53" s="308">
        <v>673.6</v>
      </c>
      <c r="CF53" s="308">
        <v>1078723.6470964795</v>
      </c>
      <c r="CG53" s="308">
        <v>726.62824868418863</v>
      </c>
      <c r="CI53" s="308">
        <v>695.2</v>
      </c>
      <c r="CJ53" s="308">
        <v>1089510.8835674443</v>
      </c>
      <c r="CK53" s="308">
        <v>757.4279662560873</v>
      </c>
      <c r="CM53" s="308">
        <v>716.80000000000007</v>
      </c>
      <c r="CN53" s="308">
        <v>1100405.9924031186</v>
      </c>
      <c r="CO53" s="308">
        <v>788.77101535455552</v>
      </c>
      <c r="CQ53" s="308">
        <v>738.40000000000009</v>
      </c>
      <c r="CR53" s="308">
        <v>1111410.0523271498</v>
      </c>
      <c r="CS53" s="308">
        <v>820.66518263836758</v>
      </c>
      <c r="CU53" s="308">
        <v>760</v>
      </c>
      <c r="CV53" s="308">
        <v>1122524.1528504214</v>
      </c>
      <c r="CW53" s="308">
        <v>853.11835616632015</v>
      </c>
      <c r="CY53" s="308">
        <v>778</v>
      </c>
      <c r="CZ53" s="308">
        <v>1133749.3943789257</v>
      </c>
      <c r="DA53" s="308">
        <v>882.05702882680418</v>
      </c>
      <c r="DC53" s="308">
        <v>796</v>
      </c>
      <c r="DD53" s="308">
        <v>1145086.8883227149</v>
      </c>
      <c r="DE53" s="308">
        <v>911.48916310488107</v>
      </c>
      <c r="DG53" s="308">
        <v>814</v>
      </c>
      <c r="DH53" s="308">
        <v>1156537.7572059422</v>
      </c>
      <c r="DI53" s="308">
        <v>941.42173436563689</v>
      </c>
      <c r="DK53" s="308">
        <v>832</v>
      </c>
      <c r="DL53" s="308">
        <v>1168103.1347780016</v>
      </c>
      <c r="DM53" s="308">
        <v>971.86180813529734</v>
      </c>
      <c r="DO53" s="308">
        <v>850</v>
      </c>
      <c r="DP53" s="308">
        <v>1179784.1661257816</v>
      </c>
      <c r="DQ53" s="308">
        <v>1002.8165412069143</v>
      </c>
      <c r="DS53" s="308">
        <v>854.4</v>
      </c>
      <c r="DT53" s="308">
        <v>1191582.0077870395</v>
      </c>
      <c r="DU53" s="308">
        <v>1018.0876674532465</v>
      </c>
      <c r="DW53" s="308">
        <v>858.8</v>
      </c>
      <c r="DX53" s="308">
        <v>1203497.82786491</v>
      </c>
      <c r="DY53" s="308">
        <v>1033.5639345703846</v>
      </c>
      <c r="EA53" s="308">
        <v>863.19999999999993</v>
      </c>
      <c r="EB53" s="308">
        <v>1215532.806143559</v>
      </c>
      <c r="EC53" s="308">
        <v>1049.24791826312</v>
      </c>
      <c r="EE53" s="308">
        <v>867.59999999999991</v>
      </c>
      <c r="EF53" s="308">
        <v>1227688.1342049947</v>
      </c>
      <c r="EG53" s="308">
        <v>1065.1422252362534</v>
      </c>
      <c r="EI53" s="308">
        <v>872</v>
      </c>
      <c r="EJ53" s="308">
        <v>1239965.0155470446</v>
      </c>
      <c r="EK53" s="308">
        <v>1081.2494935570228</v>
      </c>
    </row>
    <row r="54" spans="1:141" s="310" customFormat="1" x14ac:dyDescent="0.35">
      <c r="A54" s="309" t="s">
        <v>60</v>
      </c>
      <c r="B54" s="310" t="s">
        <v>43</v>
      </c>
      <c r="C54" s="309">
        <v>125.27999999999999</v>
      </c>
      <c r="D54" s="309">
        <v>884062</v>
      </c>
      <c r="E54" s="309">
        <v>110.75528735999998</v>
      </c>
      <c r="F54" s="309"/>
      <c r="G54" s="309">
        <v>138.95999999999998</v>
      </c>
      <c r="H54" s="309">
        <v>892902.62</v>
      </c>
      <c r="I54" s="309">
        <v>124.07774807519998</v>
      </c>
      <c r="J54" s="309"/>
      <c r="K54" s="309">
        <v>152.63999999999999</v>
      </c>
      <c r="L54" s="309">
        <v>901831.64619999996</v>
      </c>
      <c r="M54" s="309">
        <v>137.65558247596798</v>
      </c>
      <c r="O54" s="310">
        <v>166.32</v>
      </c>
      <c r="P54" s="310">
        <v>910849.96266199998</v>
      </c>
      <c r="Q54" s="310">
        <v>151.49256578994385</v>
      </c>
      <c r="S54" s="310">
        <v>180</v>
      </c>
      <c r="T54" s="310">
        <v>919958.46228861995</v>
      </c>
      <c r="U54" s="310">
        <v>165.59252321195157</v>
      </c>
      <c r="W54" s="310">
        <v>208.4</v>
      </c>
      <c r="X54" s="310">
        <v>929158.04691150622</v>
      </c>
      <c r="Y54" s="310">
        <v>193.63653697635792</v>
      </c>
      <c r="AA54" s="310">
        <v>236.8</v>
      </c>
      <c r="AB54" s="310">
        <v>938449.62738062127</v>
      </c>
      <c r="AC54" s="310">
        <v>222.22487176373113</v>
      </c>
      <c r="AE54" s="310">
        <v>265.2</v>
      </c>
      <c r="AF54" s="310">
        <v>947834.12365442747</v>
      </c>
      <c r="AG54" s="310">
        <v>251.36560959315418</v>
      </c>
      <c r="AI54" s="310">
        <v>293.59999999999997</v>
      </c>
      <c r="AJ54" s="310">
        <v>957312.46489097178</v>
      </c>
      <c r="AK54" s="310">
        <v>281.06693969198932</v>
      </c>
      <c r="AM54" s="310">
        <v>322</v>
      </c>
      <c r="AN54" s="310">
        <v>966885.58953988156</v>
      </c>
      <c r="AO54" s="310">
        <v>311.33715983184186</v>
      </c>
      <c r="AR54" s="310">
        <v>976554.44543528033</v>
      </c>
      <c r="AS54" s="310">
        <v>0</v>
      </c>
      <c r="AV54" s="310">
        <v>986319.98988963314</v>
      </c>
      <c r="AW54" s="310">
        <v>0</v>
      </c>
      <c r="AZ54" s="310">
        <v>996183.18978852953</v>
      </c>
      <c r="BA54" s="310">
        <v>0</v>
      </c>
      <c r="BD54" s="310">
        <v>1006145.0216864148</v>
      </c>
      <c r="BE54" s="310">
        <v>0</v>
      </c>
      <c r="BG54" s="310">
        <v>419</v>
      </c>
      <c r="BH54" s="310">
        <v>1016206.471903279</v>
      </c>
      <c r="BI54" s="310">
        <v>425.79051172747387</v>
      </c>
      <c r="BK54" s="310">
        <v>430.8</v>
      </c>
      <c r="BL54" s="310">
        <v>1026368.5366223118</v>
      </c>
      <c r="BM54" s="310">
        <v>442.15956557689196</v>
      </c>
      <c r="BO54" s="310">
        <v>442.6</v>
      </c>
      <c r="BP54" s="310">
        <v>1036632.2219885349</v>
      </c>
      <c r="BQ54" s="310">
        <v>458.81342145212557</v>
      </c>
      <c r="BS54" s="310">
        <v>454.40000000000003</v>
      </c>
      <c r="BT54" s="310">
        <v>1046998.5442084202</v>
      </c>
      <c r="BU54" s="310">
        <v>475.75613848830619</v>
      </c>
      <c r="BW54" s="310">
        <v>466.20000000000005</v>
      </c>
      <c r="BX54" s="310">
        <v>1057468.5296505045</v>
      </c>
      <c r="BY54" s="310">
        <v>492.99182852306524</v>
      </c>
      <c r="CA54" s="310">
        <v>478</v>
      </c>
      <c r="CB54" s="310">
        <v>1068043.2149470095</v>
      </c>
      <c r="CC54" s="310">
        <v>510.52465674467049</v>
      </c>
      <c r="CE54" s="310">
        <v>487.4</v>
      </c>
      <c r="CF54" s="310">
        <v>1078723.6470964795</v>
      </c>
      <c r="CG54" s="310">
        <v>525.76990559482408</v>
      </c>
      <c r="CI54" s="310">
        <v>496.79999999999995</v>
      </c>
      <c r="CJ54" s="310">
        <v>1089510.8835674443</v>
      </c>
      <c r="CK54" s="310">
        <v>541.26900695630627</v>
      </c>
      <c r="CM54" s="310">
        <v>506.19999999999993</v>
      </c>
      <c r="CN54" s="310">
        <v>1100405.9924031186</v>
      </c>
      <c r="CO54" s="310">
        <v>557.02551335445855</v>
      </c>
      <c r="CQ54" s="310">
        <v>515.59999999999991</v>
      </c>
      <c r="CR54" s="310">
        <v>1111410.0523271498</v>
      </c>
      <c r="CS54" s="310">
        <v>573.04302297987829</v>
      </c>
      <c r="CU54" s="310">
        <v>525</v>
      </c>
      <c r="CV54" s="310">
        <v>1122524.1528504214</v>
      </c>
      <c r="CW54" s="310">
        <v>589.32518024647118</v>
      </c>
      <c r="CY54" s="310">
        <v>538.6</v>
      </c>
      <c r="CZ54" s="310">
        <v>1133749.3943789257</v>
      </c>
      <c r="DA54" s="310">
        <v>610.63742381248937</v>
      </c>
      <c r="DC54" s="310">
        <v>552.20000000000005</v>
      </c>
      <c r="DD54" s="310">
        <v>1145086.8883227149</v>
      </c>
      <c r="DE54" s="310">
        <v>632.31697973180326</v>
      </c>
      <c r="DG54" s="310">
        <v>565.80000000000007</v>
      </c>
      <c r="DH54" s="310">
        <v>1156537.7572059422</v>
      </c>
      <c r="DI54" s="310">
        <v>654.36906302712214</v>
      </c>
      <c r="DK54" s="310">
        <v>579.40000000000009</v>
      </c>
      <c r="DL54" s="310">
        <v>1168103.1347780016</v>
      </c>
      <c r="DM54" s="310">
        <v>676.79895629037424</v>
      </c>
      <c r="DO54" s="310">
        <v>593</v>
      </c>
      <c r="DP54" s="310">
        <v>1179784.1661257816</v>
      </c>
      <c r="DQ54" s="310">
        <v>699.61201051258854</v>
      </c>
      <c r="DS54" s="310">
        <v>595.79999999999995</v>
      </c>
      <c r="DT54" s="310">
        <v>1191582.0077870395</v>
      </c>
      <c r="DU54" s="310">
        <v>709.94456023951807</v>
      </c>
      <c r="DW54" s="310">
        <v>598.59999999999991</v>
      </c>
      <c r="DX54" s="310">
        <v>1203497.82786491</v>
      </c>
      <c r="DY54" s="310">
        <v>720.41379975993505</v>
      </c>
      <c r="EA54" s="310">
        <v>601.39999999999986</v>
      </c>
      <c r="EB54" s="310">
        <v>1215532.806143559</v>
      </c>
      <c r="EC54" s="310">
        <v>731.02142961473623</v>
      </c>
      <c r="EE54" s="310">
        <v>604.19999999999982</v>
      </c>
      <c r="EF54" s="310">
        <v>1227688.1342049947</v>
      </c>
      <c r="EG54" s="310">
        <v>741.7691706866575</v>
      </c>
      <c r="EI54" s="310">
        <v>607</v>
      </c>
      <c r="EJ54" s="310">
        <v>1239965.0155470446</v>
      </c>
      <c r="EK54" s="310">
        <v>752.65876443705611</v>
      </c>
    </row>
    <row r="56" spans="1:141" s="285" customFormat="1" x14ac:dyDescent="0.35">
      <c r="A56" s="84" t="s">
        <v>61</v>
      </c>
      <c r="B56" s="285" t="s">
        <v>47</v>
      </c>
      <c r="C56" s="84">
        <v>25.091999999999999</v>
      </c>
      <c r="D56" s="84">
        <v>884062</v>
      </c>
      <c r="E56" s="84">
        <v>22.182883703999998</v>
      </c>
      <c r="F56" s="84"/>
      <c r="G56" s="84">
        <v>25.091999999999999</v>
      </c>
      <c r="H56" s="84">
        <v>892902.62</v>
      </c>
      <c r="I56" s="84">
        <v>22.404712541039999</v>
      </c>
      <c r="J56" s="84"/>
      <c r="K56" s="84">
        <v>25.091999999999999</v>
      </c>
      <c r="L56" s="84">
        <v>901831.64619999996</v>
      </c>
      <c r="M56" s="84">
        <v>22.628759666450396</v>
      </c>
      <c r="O56" s="285">
        <v>25.091999999999999</v>
      </c>
      <c r="P56" s="285">
        <v>910849.96266199998</v>
      </c>
      <c r="Q56" s="285">
        <v>22.855047263114905</v>
      </c>
      <c r="S56" s="285">
        <v>25.091999999999999</v>
      </c>
      <c r="T56" s="285">
        <v>919958.46228861995</v>
      </c>
      <c r="U56" s="285">
        <v>23.083597735746054</v>
      </c>
      <c r="W56" s="285">
        <v>25.091999999999999</v>
      </c>
      <c r="X56" s="285">
        <v>929158.04691150622</v>
      </c>
      <c r="Y56" s="285">
        <v>23.314433713103515</v>
      </c>
      <c r="AA56" s="285">
        <v>25.091999999999999</v>
      </c>
      <c r="AB56" s="285">
        <v>938449.62738062127</v>
      </c>
      <c r="AC56" s="285">
        <v>23.547578050234549</v>
      </c>
      <c r="AE56" s="285">
        <v>25.091999999999999</v>
      </c>
      <c r="AF56" s="285">
        <v>947834.12365442747</v>
      </c>
      <c r="AG56" s="285">
        <v>23.783053830736893</v>
      </c>
      <c r="AI56" s="285">
        <v>25.091999999999999</v>
      </c>
      <c r="AJ56" s="285">
        <v>957312.46489097178</v>
      </c>
      <c r="AK56" s="285">
        <v>24.020884369044264</v>
      </c>
      <c r="AM56" s="285">
        <v>29</v>
      </c>
      <c r="AN56" s="285">
        <v>966885.58953988156</v>
      </c>
      <c r="AO56" s="285">
        <v>28.039682096656566</v>
      </c>
      <c r="AQ56" s="285">
        <v>29</v>
      </c>
      <c r="AR56" s="285">
        <v>976554.44543528033</v>
      </c>
      <c r="AS56" s="285">
        <v>28.320078917623128</v>
      </c>
      <c r="AU56" s="285">
        <v>29</v>
      </c>
      <c r="AV56" s="285">
        <v>986319.98988963314</v>
      </c>
      <c r="AW56" s="285">
        <v>28.603279706799363</v>
      </c>
      <c r="AY56" s="285">
        <v>29</v>
      </c>
      <c r="AZ56" s="285">
        <v>996183.18978852953</v>
      </c>
      <c r="BA56" s="285">
        <v>28.889312503867359</v>
      </c>
      <c r="BC56" s="285">
        <v>29</v>
      </c>
      <c r="BD56" s="285">
        <v>1006145.0216864148</v>
      </c>
      <c r="BE56" s="285">
        <v>29.178205628906031</v>
      </c>
      <c r="BG56" s="285">
        <v>29</v>
      </c>
      <c r="BH56" s="285">
        <v>1016206.471903279</v>
      </c>
      <c r="BI56" s="285">
        <v>29.46998768519509</v>
      </c>
      <c r="BK56" s="285">
        <v>29</v>
      </c>
      <c r="BL56" s="285">
        <v>1026368.5366223118</v>
      </c>
      <c r="BM56" s="285">
        <v>29.76468756204704</v>
      </c>
      <c r="BO56" s="285">
        <v>29</v>
      </c>
      <c r="BP56" s="285">
        <v>1036632.2219885349</v>
      </c>
      <c r="BQ56" s="285">
        <v>30.062334437667513</v>
      </c>
      <c r="BS56" s="285">
        <v>29</v>
      </c>
      <c r="BT56" s="285">
        <v>1046998.5442084202</v>
      </c>
      <c r="BU56" s="285">
        <v>30.362957782044187</v>
      </c>
      <c r="BW56" s="285">
        <v>29</v>
      </c>
      <c r="BX56" s="285">
        <v>1057468.5296505045</v>
      </c>
      <c r="BY56" s="285">
        <v>30.666587359864629</v>
      </c>
      <c r="CA56" s="285">
        <v>29</v>
      </c>
      <c r="CB56" s="285">
        <v>1068043.2149470095</v>
      </c>
      <c r="CC56" s="285">
        <v>30.973253233463272</v>
      </c>
      <c r="CE56" s="285">
        <v>29</v>
      </c>
      <c r="CF56" s="285">
        <v>1078723.6470964795</v>
      </c>
      <c r="CG56" s="285">
        <v>31.282985765797907</v>
      </c>
      <c r="CI56" s="285">
        <v>29</v>
      </c>
      <c r="CJ56" s="285">
        <v>1089510.8835674443</v>
      </c>
      <c r="CK56" s="285">
        <v>31.595815623455884</v>
      </c>
      <c r="CM56" s="285">
        <v>29</v>
      </c>
      <c r="CN56" s="285">
        <v>1100405.9924031186</v>
      </c>
      <c r="CO56" s="285">
        <v>31.911773779690442</v>
      </c>
      <c r="CQ56" s="285">
        <v>29</v>
      </c>
      <c r="CR56" s="285">
        <v>1111410.0523271498</v>
      </c>
      <c r="CS56" s="285">
        <v>32.230891517487343</v>
      </c>
      <c r="CU56" s="285">
        <v>29</v>
      </c>
      <c r="CV56" s="285">
        <v>1122524.1528504214</v>
      </c>
      <c r="CW56" s="285">
        <v>32.553200432662216</v>
      </c>
      <c r="CY56" s="285">
        <v>29</v>
      </c>
      <c r="CZ56" s="285">
        <v>1133749.3943789257</v>
      </c>
      <c r="DA56" s="285">
        <v>32.878732436988848</v>
      </c>
      <c r="DC56" s="285">
        <v>29</v>
      </c>
      <c r="DD56" s="285">
        <v>1145086.8883227149</v>
      </c>
      <c r="DE56" s="285">
        <v>33.207519761358732</v>
      </c>
      <c r="DG56" s="285">
        <v>29</v>
      </c>
      <c r="DH56" s="285">
        <v>1156537.7572059422</v>
      </c>
      <c r="DI56" s="285">
        <v>33.539594958972323</v>
      </c>
      <c r="DK56" s="285">
        <v>29</v>
      </c>
      <c r="DL56" s="285">
        <v>1168103.1347780016</v>
      </c>
      <c r="DM56" s="285">
        <v>33.874990908562047</v>
      </c>
      <c r="DO56" s="285">
        <v>29</v>
      </c>
      <c r="DP56" s="285">
        <v>1179784.1661257816</v>
      </c>
      <c r="DQ56" s="285">
        <v>34.213740817647668</v>
      </c>
      <c r="DS56" s="285">
        <v>29</v>
      </c>
      <c r="DT56" s="285">
        <v>1191582.0077870395</v>
      </c>
      <c r="DU56" s="285">
        <v>34.555878225824145</v>
      </c>
      <c r="DW56" s="285">
        <v>29</v>
      </c>
      <c r="DX56" s="285">
        <v>1203497.82786491</v>
      </c>
      <c r="DY56" s="285">
        <v>34.901437008082389</v>
      </c>
      <c r="EA56" s="285">
        <v>29</v>
      </c>
      <c r="EB56" s="285">
        <v>1215532.806143559</v>
      </c>
      <c r="EC56" s="285">
        <v>35.250451378163213</v>
      </c>
      <c r="EE56" s="285">
        <v>29</v>
      </c>
      <c r="EF56" s="285">
        <v>1227688.1342049947</v>
      </c>
      <c r="EG56" s="285">
        <v>35.602955891944845</v>
      </c>
      <c r="EI56" s="285">
        <v>29</v>
      </c>
      <c r="EJ56" s="285">
        <v>1239965.0155470446</v>
      </c>
      <c r="EK56" s="285">
        <v>35.95898545086429</v>
      </c>
    </row>
    <row r="57" spans="1:141" s="308" customFormat="1" x14ac:dyDescent="0.35">
      <c r="A57" s="307" t="s">
        <v>61</v>
      </c>
      <c r="B57" s="308" t="s">
        <v>47</v>
      </c>
      <c r="C57" s="307">
        <v>25.091999999999999</v>
      </c>
      <c r="D57" s="307">
        <v>884062</v>
      </c>
      <c r="E57" s="307">
        <v>22.182883703999998</v>
      </c>
      <c r="F57" s="307"/>
      <c r="G57" s="307">
        <v>25.091999999999999</v>
      </c>
      <c r="H57" s="307">
        <v>892902.62</v>
      </c>
      <c r="I57" s="307">
        <v>22.404712541039999</v>
      </c>
      <c r="J57" s="307"/>
      <c r="K57" s="307">
        <v>25.091999999999999</v>
      </c>
      <c r="L57" s="307">
        <v>901831.64619999996</v>
      </c>
      <c r="M57" s="307">
        <v>22.628759666450396</v>
      </c>
      <c r="O57" s="308">
        <v>25.091999999999999</v>
      </c>
      <c r="P57" s="308">
        <v>910849.96266199998</v>
      </c>
      <c r="Q57" s="308">
        <v>22.855047263114905</v>
      </c>
      <c r="S57" s="308">
        <v>25.091999999999999</v>
      </c>
      <c r="T57" s="308">
        <v>919958.46228861995</v>
      </c>
      <c r="U57" s="308">
        <v>23.083597735746054</v>
      </c>
      <c r="W57" s="308">
        <v>25.091999999999999</v>
      </c>
      <c r="X57" s="308">
        <v>929158.04691150622</v>
      </c>
      <c r="Y57" s="308">
        <v>23.314433713103515</v>
      </c>
      <c r="AA57" s="308">
        <v>25.091999999999999</v>
      </c>
      <c r="AB57" s="308">
        <v>938449.62738062127</v>
      </c>
      <c r="AC57" s="308">
        <v>23.547578050234549</v>
      </c>
      <c r="AE57" s="308">
        <v>25.091999999999999</v>
      </c>
      <c r="AF57" s="308">
        <v>947834.12365442747</v>
      </c>
      <c r="AG57" s="308">
        <v>23.783053830736893</v>
      </c>
      <c r="AI57" s="308">
        <v>25.091999999999999</v>
      </c>
      <c r="AJ57" s="308">
        <v>957312.46489097178</v>
      </c>
      <c r="AK57" s="308">
        <v>24.020884369044264</v>
      </c>
      <c r="AM57" s="308">
        <v>29</v>
      </c>
      <c r="AN57" s="308">
        <v>966885.58953988156</v>
      </c>
      <c r="AO57" s="308">
        <v>28.039682096656566</v>
      </c>
      <c r="AQ57" s="308">
        <v>29</v>
      </c>
      <c r="AR57" s="308">
        <v>976554.44543528033</v>
      </c>
      <c r="AS57" s="308">
        <v>28.320078917623128</v>
      </c>
      <c r="AU57" s="308">
        <v>29</v>
      </c>
      <c r="AV57" s="308">
        <v>986319.98988963314</v>
      </c>
      <c r="AW57" s="308">
        <v>28.603279706799363</v>
      </c>
      <c r="AY57" s="308">
        <v>29</v>
      </c>
      <c r="AZ57" s="308">
        <v>996183.18978852953</v>
      </c>
      <c r="BA57" s="308">
        <v>28.889312503867359</v>
      </c>
      <c r="BC57" s="308">
        <v>29</v>
      </c>
      <c r="BD57" s="308">
        <v>1006145.0216864148</v>
      </c>
      <c r="BE57" s="308">
        <v>29.178205628906031</v>
      </c>
      <c r="BG57" s="308">
        <v>29</v>
      </c>
      <c r="BH57" s="308">
        <v>1016206.471903279</v>
      </c>
      <c r="BI57" s="308">
        <v>29.46998768519509</v>
      </c>
      <c r="BK57" s="308">
        <v>29</v>
      </c>
      <c r="BL57" s="308">
        <v>1026368.5366223118</v>
      </c>
      <c r="BM57" s="308">
        <v>29.76468756204704</v>
      </c>
      <c r="BO57" s="308">
        <v>29</v>
      </c>
      <c r="BP57" s="308">
        <v>1036632.2219885349</v>
      </c>
      <c r="BQ57" s="308">
        <v>30.062334437667513</v>
      </c>
      <c r="BS57" s="308">
        <v>29</v>
      </c>
      <c r="BT57" s="308">
        <v>1046998.5442084202</v>
      </c>
      <c r="BU57" s="308">
        <v>30.362957782044187</v>
      </c>
      <c r="BW57" s="308">
        <v>29</v>
      </c>
      <c r="BX57" s="308">
        <v>1057468.5296505045</v>
      </c>
      <c r="BY57" s="308">
        <v>30.666587359864629</v>
      </c>
      <c r="CA57" s="308">
        <v>29</v>
      </c>
      <c r="CB57" s="308">
        <v>1068043.2149470095</v>
      </c>
      <c r="CC57" s="308">
        <v>30.973253233463272</v>
      </c>
      <c r="CE57" s="308">
        <v>29</v>
      </c>
      <c r="CF57" s="308">
        <v>1078723.6470964795</v>
      </c>
      <c r="CG57" s="308">
        <v>31.282985765797907</v>
      </c>
      <c r="CI57" s="308">
        <v>29</v>
      </c>
      <c r="CJ57" s="308">
        <v>1089510.8835674443</v>
      </c>
      <c r="CK57" s="308">
        <v>31.595815623455884</v>
      </c>
      <c r="CM57" s="308">
        <v>29</v>
      </c>
      <c r="CN57" s="308">
        <v>1100405.9924031186</v>
      </c>
      <c r="CO57" s="308">
        <v>31.911773779690442</v>
      </c>
      <c r="CQ57" s="308">
        <v>29</v>
      </c>
      <c r="CR57" s="308">
        <v>1111410.0523271498</v>
      </c>
      <c r="CS57" s="308">
        <v>32.230891517487343</v>
      </c>
      <c r="CU57" s="308">
        <v>29</v>
      </c>
      <c r="CV57" s="308">
        <v>1122524.1528504214</v>
      </c>
      <c r="CW57" s="308">
        <v>32.553200432662216</v>
      </c>
      <c r="CY57" s="308">
        <v>29</v>
      </c>
      <c r="CZ57" s="308">
        <v>1133749.3943789257</v>
      </c>
      <c r="DA57" s="308">
        <v>32.878732436988848</v>
      </c>
      <c r="DC57" s="308">
        <v>29</v>
      </c>
      <c r="DD57" s="308">
        <v>1145086.8883227149</v>
      </c>
      <c r="DE57" s="308">
        <v>33.207519761358732</v>
      </c>
      <c r="DG57" s="308">
        <v>29</v>
      </c>
      <c r="DH57" s="308">
        <v>1156537.7572059422</v>
      </c>
      <c r="DI57" s="308">
        <v>33.539594958972323</v>
      </c>
      <c r="DK57" s="308">
        <v>29</v>
      </c>
      <c r="DL57" s="308">
        <v>1168103.1347780016</v>
      </c>
      <c r="DM57" s="308">
        <v>33.874990908562047</v>
      </c>
      <c r="DO57" s="308">
        <v>29</v>
      </c>
      <c r="DP57" s="308">
        <v>1179784.1661257816</v>
      </c>
      <c r="DQ57" s="308">
        <v>34.213740817647668</v>
      </c>
      <c r="DS57" s="308">
        <v>29</v>
      </c>
      <c r="DT57" s="308">
        <v>1191582.0077870395</v>
      </c>
      <c r="DU57" s="308">
        <v>34.555878225824145</v>
      </c>
      <c r="DW57" s="308">
        <v>29</v>
      </c>
      <c r="DX57" s="308">
        <v>1203497.82786491</v>
      </c>
      <c r="DY57" s="308">
        <v>34.901437008082389</v>
      </c>
      <c r="EA57" s="308">
        <v>29</v>
      </c>
      <c r="EB57" s="308">
        <v>1215532.806143559</v>
      </c>
      <c r="EC57" s="308">
        <v>35.250451378163213</v>
      </c>
      <c r="EE57" s="308">
        <v>29</v>
      </c>
      <c r="EF57" s="308">
        <v>1227688.1342049947</v>
      </c>
      <c r="EG57" s="308">
        <v>35.602955891944845</v>
      </c>
      <c r="EI57" s="308">
        <v>29</v>
      </c>
      <c r="EJ57" s="308">
        <v>1239965.0155470446</v>
      </c>
      <c r="EK57" s="308">
        <v>35.95898545086429</v>
      </c>
    </row>
    <row r="58" spans="1:141" s="310" customFormat="1" x14ac:dyDescent="0.35">
      <c r="A58" s="309" t="s">
        <v>61</v>
      </c>
      <c r="B58" s="310" t="s">
        <v>47</v>
      </c>
      <c r="C58" s="309">
        <v>25.091999999999999</v>
      </c>
      <c r="D58" s="309">
        <v>884062</v>
      </c>
      <c r="E58" s="309">
        <v>22.182883703999998</v>
      </c>
      <c r="F58" s="309"/>
      <c r="G58" s="309">
        <v>25.091999999999999</v>
      </c>
      <c r="H58" s="309">
        <v>892902.62</v>
      </c>
      <c r="I58" s="309">
        <v>22.404712541039999</v>
      </c>
      <c r="J58" s="309"/>
      <c r="K58" s="309">
        <v>25.091999999999999</v>
      </c>
      <c r="L58" s="309">
        <v>901831.64619999996</v>
      </c>
      <c r="M58" s="309">
        <v>22.628759666450396</v>
      </c>
      <c r="O58" s="310">
        <v>25.091999999999999</v>
      </c>
      <c r="P58" s="310">
        <v>910849.96266199998</v>
      </c>
      <c r="Q58" s="310">
        <v>22.855047263114905</v>
      </c>
      <c r="S58" s="310">
        <v>25.091999999999999</v>
      </c>
      <c r="T58" s="310">
        <v>919958.46228861995</v>
      </c>
      <c r="U58" s="310">
        <v>23.083597735746054</v>
      </c>
      <c r="W58" s="310">
        <v>25.091999999999999</v>
      </c>
      <c r="X58" s="310">
        <v>929158.04691150622</v>
      </c>
      <c r="Y58" s="310">
        <v>23.314433713103515</v>
      </c>
      <c r="AA58" s="310">
        <v>25.091999999999999</v>
      </c>
      <c r="AB58" s="310">
        <v>938449.62738062127</v>
      </c>
      <c r="AC58" s="310">
        <v>23.547578050234549</v>
      </c>
      <c r="AE58" s="310">
        <v>25.091999999999999</v>
      </c>
      <c r="AF58" s="310">
        <v>947834.12365442747</v>
      </c>
      <c r="AG58" s="310">
        <v>23.783053830736893</v>
      </c>
      <c r="AI58" s="310">
        <v>25.091999999999999</v>
      </c>
      <c r="AJ58" s="310">
        <v>957312.46489097178</v>
      </c>
      <c r="AK58" s="310">
        <v>24.020884369044264</v>
      </c>
      <c r="AM58" s="310">
        <v>29</v>
      </c>
      <c r="AN58" s="310">
        <v>966885.58953988156</v>
      </c>
      <c r="AO58" s="310">
        <v>28.039682096656566</v>
      </c>
      <c r="AQ58" s="310">
        <v>29</v>
      </c>
      <c r="AR58" s="310">
        <v>976554.44543528033</v>
      </c>
      <c r="AS58" s="310">
        <v>28.320078917623128</v>
      </c>
      <c r="AU58" s="310">
        <v>29</v>
      </c>
      <c r="AV58" s="310">
        <v>986319.98988963314</v>
      </c>
      <c r="AW58" s="310">
        <v>28.603279706799363</v>
      </c>
      <c r="AY58" s="310">
        <v>29</v>
      </c>
      <c r="AZ58" s="310">
        <v>996183.18978852953</v>
      </c>
      <c r="BA58" s="310">
        <v>28.889312503867359</v>
      </c>
      <c r="BC58" s="310">
        <v>29</v>
      </c>
      <c r="BD58" s="310">
        <v>1006145.0216864148</v>
      </c>
      <c r="BE58" s="310">
        <v>29.178205628906031</v>
      </c>
      <c r="BG58" s="310">
        <v>29</v>
      </c>
      <c r="BH58" s="310">
        <v>1016206.471903279</v>
      </c>
      <c r="BI58" s="310">
        <v>29.46998768519509</v>
      </c>
      <c r="BK58" s="310">
        <v>29</v>
      </c>
      <c r="BL58" s="310">
        <v>1026368.5366223118</v>
      </c>
      <c r="BM58" s="310">
        <v>29.76468756204704</v>
      </c>
      <c r="BO58" s="310">
        <v>29</v>
      </c>
      <c r="BP58" s="310">
        <v>1036632.2219885349</v>
      </c>
      <c r="BQ58" s="310">
        <v>30.062334437667513</v>
      </c>
      <c r="BS58" s="310">
        <v>29</v>
      </c>
      <c r="BT58" s="310">
        <v>1046998.5442084202</v>
      </c>
      <c r="BU58" s="310">
        <v>30.362957782044187</v>
      </c>
      <c r="BW58" s="310">
        <v>29</v>
      </c>
      <c r="BX58" s="310">
        <v>1057468.5296505045</v>
      </c>
      <c r="BY58" s="310">
        <v>30.666587359864629</v>
      </c>
      <c r="CA58" s="310">
        <v>29</v>
      </c>
      <c r="CB58" s="310">
        <v>1068043.2149470095</v>
      </c>
      <c r="CC58" s="310">
        <v>30.973253233463272</v>
      </c>
      <c r="CE58" s="310">
        <v>29</v>
      </c>
      <c r="CF58" s="310">
        <v>1078723.6470964795</v>
      </c>
      <c r="CG58" s="310">
        <v>31.282985765797907</v>
      </c>
      <c r="CI58" s="310">
        <v>29</v>
      </c>
      <c r="CJ58" s="310">
        <v>1089510.8835674443</v>
      </c>
      <c r="CK58" s="310">
        <v>31.595815623455884</v>
      </c>
      <c r="CM58" s="310">
        <v>29</v>
      </c>
      <c r="CN58" s="310">
        <v>1100405.9924031186</v>
      </c>
      <c r="CO58" s="310">
        <v>31.911773779690442</v>
      </c>
      <c r="CQ58" s="310">
        <v>29</v>
      </c>
      <c r="CR58" s="310">
        <v>1111410.0523271498</v>
      </c>
      <c r="CS58" s="310">
        <v>32.230891517487343</v>
      </c>
      <c r="CU58" s="310">
        <v>29</v>
      </c>
      <c r="CV58" s="310">
        <v>1122524.1528504214</v>
      </c>
      <c r="CW58" s="310">
        <v>32.553200432662216</v>
      </c>
      <c r="CY58" s="310">
        <v>29</v>
      </c>
      <c r="CZ58" s="310">
        <v>1133749.3943789257</v>
      </c>
      <c r="DA58" s="310">
        <v>32.878732436988848</v>
      </c>
      <c r="DC58" s="310">
        <v>29</v>
      </c>
      <c r="DD58" s="310">
        <v>1145086.8883227149</v>
      </c>
      <c r="DE58" s="310">
        <v>33.207519761358732</v>
      </c>
      <c r="DG58" s="310">
        <v>29</v>
      </c>
      <c r="DH58" s="310">
        <v>1156537.7572059422</v>
      </c>
      <c r="DI58" s="310">
        <v>33.539594958972323</v>
      </c>
      <c r="DK58" s="310">
        <v>29</v>
      </c>
      <c r="DL58" s="310">
        <v>1168103.1347780016</v>
      </c>
      <c r="DM58" s="310">
        <v>33.874990908562047</v>
      </c>
      <c r="DO58" s="310">
        <v>29</v>
      </c>
      <c r="DP58" s="310">
        <v>1179784.1661257816</v>
      </c>
      <c r="DQ58" s="310">
        <v>34.213740817647668</v>
      </c>
      <c r="DS58" s="310">
        <v>29</v>
      </c>
      <c r="DT58" s="310">
        <v>1191582.0077870395</v>
      </c>
      <c r="DU58" s="310">
        <v>34.555878225824145</v>
      </c>
      <c r="DW58" s="310">
        <v>29</v>
      </c>
      <c r="DX58" s="310">
        <v>1203497.82786491</v>
      </c>
      <c r="DY58" s="310">
        <v>34.901437008082389</v>
      </c>
      <c r="EA58" s="310">
        <v>29</v>
      </c>
      <c r="EB58" s="310">
        <v>1215532.806143559</v>
      </c>
      <c r="EC58" s="310">
        <v>35.250451378163213</v>
      </c>
      <c r="EE58" s="310">
        <v>29</v>
      </c>
      <c r="EF58" s="310">
        <v>1227688.1342049947</v>
      </c>
      <c r="EG58" s="310">
        <v>35.602955891944845</v>
      </c>
      <c r="EI58" s="310">
        <v>29</v>
      </c>
      <c r="EJ58" s="310">
        <v>1239965.0155470446</v>
      </c>
      <c r="EK58" s="310">
        <v>35.95898545086429</v>
      </c>
    </row>
  </sheetData>
  <mergeCells count="37">
    <mergeCell ref="EI3:EL3"/>
    <mergeCell ref="DK3:DN3"/>
    <mergeCell ref="DO3:DR3"/>
    <mergeCell ref="DS3:DV3"/>
    <mergeCell ref="DW3:DZ3"/>
    <mergeCell ref="EA3:ED3"/>
    <mergeCell ref="EE3:EH3"/>
    <mergeCell ref="DG3:DJ3"/>
    <mergeCell ref="BO3:BR3"/>
    <mergeCell ref="BS3:BV3"/>
    <mergeCell ref="BW3:BZ3"/>
    <mergeCell ref="CA3:CD3"/>
    <mergeCell ref="CE3:CH3"/>
    <mergeCell ref="CI3:CL3"/>
    <mergeCell ref="CM3:CP3"/>
    <mergeCell ref="CQ3:CT3"/>
    <mergeCell ref="CU3:CX3"/>
    <mergeCell ref="CY3:DB3"/>
    <mergeCell ref="DC3:DF3"/>
    <mergeCell ref="BK3:BN3"/>
    <mergeCell ref="S3:V3"/>
    <mergeCell ref="W3:Z3"/>
    <mergeCell ref="AA3:AD3"/>
    <mergeCell ref="AE3:AH3"/>
    <mergeCell ref="AI3:AL3"/>
    <mergeCell ref="AM3:AP3"/>
    <mergeCell ref="AQ3:AT3"/>
    <mergeCell ref="AU3:AX3"/>
    <mergeCell ref="AY3:BB3"/>
    <mergeCell ref="BC3:BF3"/>
    <mergeCell ref="BG3:BJ3"/>
    <mergeCell ref="O3:R3"/>
    <mergeCell ref="A3:A5"/>
    <mergeCell ref="B3:B5"/>
    <mergeCell ref="C3:F3"/>
    <mergeCell ref="G3:J3"/>
    <mergeCell ref="K3:N3"/>
  </mergeCell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D9F24A-BEFA-4537-AAFC-F49379A51F3D}">
  <dimension ref="A1:DE209"/>
  <sheetViews>
    <sheetView zoomScale="80" zoomScaleNormal="80" workbookViewId="0">
      <selection activeCell="M27" sqref="M27"/>
    </sheetView>
  </sheetViews>
  <sheetFormatPr defaultRowHeight="14.5" x14ac:dyDescent="0.35"/>
  <cols>
    <col min="1" max="1" width="9.1796875" style="2"/>
    <col min="2" max="2" width="52.26953125" customWidth="1"/>
    <col min="3" max="3" width="12.453125" style="2" customWidth="1"/>
    <col min="4" max="4" width="10.81640625" style="2" customWidth="1"/>
    <col min="5" max="5" width="10.453125" style="2" customWidth="1"/>
    <col min="6" max="7" width="9.1796875" style="2" customWidth="1"/>
    <col min="8" max="8" width="10.7265625" style="2" customWidth="1"/>
    <col min="9" max="11" width="9.1796875" style="2" customWidth="1"/>
    <col min="12" max="12" width="13" customWidth="1"/>
    <col min="13" max="14" width="9.1796875" customWidth="1"/>
    <col min="18" max="29" width="9.1796875" customWidth="1"/>
    <col min="33" max="44" width="9.1796875" customWidth="1"/>
    <col min="48" max="59" width="9.1796875" customWidth="1"/>
    <col min="63" max="74" width="9.1796875" customWidth="1"/>
    <col min="78" max="89" width="9.1796875" customWidth="1"/>
    <col min="93" max="95" width="9.1796875" customWidth="1"/>
    <col min="96" max="96" width="11.81640625" customWidth="1"/>
    <col min="97" max="104" width="9.1796875" customWidth="1"/>
    <col min="108" max="108" width="17.7265625" customWidth="1"/>
  </cols>
  <sheetData>
    <row r="1" spans="1:108" x14ac:dyDescent="0.35">
      <c r="E1" s="2">
        <v>1</v>
      </c>
      <c r="F1" s="131"/>
    </row>
    <row r="2" spans="1:108" ht="16" thickBot="1" x14ac:dyDescent="0.4">
      <c r="A2" s="1" t="s">
        <v>3</v>
      </c>
      <c r="F2" s="131"/>
    </row>
    <row r="3" spans="1:108" x14ac:dyDescent="0.35">
      <c r="A3" s="363" t="s">
        <v>6</v>
      </c>
      <c r="B3" s="366" t="s">
        <v>5</v>
      </c>
      <c r="C3" s="360">
        <v>2016</v>
      </c>
      <c r="D3" s="357"/>
      <c r="E3" s="357"/>
      <c r="F3" s="362">
        <v>2017</v>
      </c>
      <c r="G3" s="357"/>
      <c r="H3" s="357"/>
      <c r="I3" s="356">
        <v>2018</v>
      </c>
      <c r="J3" s="357"/>
      <c r="K3" s="357"/>
      <c r="L3" s="356">
        <v>2019</v>
      </c>
      <c r="M3" s="357"/>
      <c r="N3" s="357"/>
      <c r="O3" s="360">
        <v>2020</v>
      </c>
      <c r="P3" s="357"/>
      <c r="Q3" s="357"/>
      <c r="R3" s="362">
        <v>2021</v>
      </c>
      <c r="S3" s="357"/>
      <c r="T3" s="357"/>
      <c r="U3" s="356">
        <v>2022</v>
      </c>
      <c r="V3" s="357"/>
      <c r="W3" s="357"/>
      <c r="X3" s="356">
        <v>2023</v>
      </c>
      <c r="Y3" s="357"/>
      <c r="Z3" s="357"/>
      <c r="AA3" s="356">
        <v>2024</v>
      </c>
      <c r="AB3" s="357"/>
      <c r="AC3" s="357"/>
      <c r="AD3" s="360">
        <v>2025</v>
      </c>
      <c r="AE3" s="357"/>
      <c r="AF3" s="357"/>
      <c r="AG3" s="362">
        <v>2026</v>
      </c>
      <c r="AH3" s="357"/>
      <c r="AI3" s="357"/>
      <c r="AJ3" s="356">
        <v>2027</v>
      </c>
      <c r="AK3" s="357"/>
      <c r="AL3" s="357"/>
      <c r="AM3" s="356">
        <v>2028</v>
      </c>
      <c r="AN3" s="357"/>
      <c r="AO3" s="357"/>
      <c r="AP3" s="356">
        <v>2029</v>
      </c>
      <c r="AQ3" s="357"/>
      <c r="AR3" s="357"/>
      <c r="AS3" s="360">
        <v>2030</v>
      </c>
      <c r="AT3" s="357"/>
      <c r="AU3" s="357"/>
      <c r="AV3" s="362">
        <v>2031</v>
      </c>
      <c r="AW3" s="357"/>
      <c r="AX3" s="357"/>
      <c r="AY3" s="356">
        <v>2032</v>
      </c>
      <c r="AZ3" s="357"/>
      <c r="BA3" s="357"/>
      <c r="BB3" s="356">
        <v>2033</v>
      </c>
      <c r="BC3" s="357"/>
      <c r="BD3" s="357"/>
      <c r="BE3" s="356">
        <v>2034</v>
      </c>
      <c r="BF3" s="357"/>
      <c r="BG3" s="357"/>
      <c r="BH3" s="360">
        <v>2035</v>
      </c>
      <c r="BI3" s="357"/>
      <c r="BJ3" s="357"/>
      <c r="BK3" s="362">
        <v>2036</v>
      </c>
      <c r="BL3" s="357"/>
      <c r="BM3" s="357"/>
      <c r="BN3" s="356">
        <v>2037</v>
      </c>
      <c r="BO3" s="357"/>
      <c r="BP3" s="357"/>
      <c r="BQ3" s="356">
        <v>2038</v>
      </c>
      <c r="BR3" s="357"/>
      <c r="BS3" s="357"/>
      <c r="BT3" s="356">
        <v>2039</v>
      </c>
      <c r="BU3" s="357"/>
      <c r="BV3" s="357"/>
      <c r="BW3" s="360">
        <v>2040</v>
      </c>
      <c r="BX3" s="357"/>
      <c r="BY3" s="357"/>
      <c r="BZ3" s="362">
        <v>2041</v>
      </c>
      <c r="CA3" s="357"/>
      <c r="CB3" s="357"/>
      <c r="CC3" s="356">
        <v>2042</v>
      </c>
      <c r="CD3" s="357"/>
      <c r="CE3" s="357"/>
      <c r="CF3" s="356">
        <v>2043</v>
      </c>
      <c r="CG3" s="357"/>
      <c r="CH3" s="357"/>
      <c r="CI3" s="356">
        <v>2044</v>
      </c>
      <c r="CJ3" s="357"/>
      <c r="CK3" s="357"/>
      <c r="CL3" s="360">
        <v>2045</v>
      </c>
      <c r="CM3" s="357"/>
      <c r="CN3" s="357"/>
      <c r="CO3" s="362">
        <v>2046</v>
      </c>
      <c r="CP3" s="357"/>
      <c r="CQ3" s="357"/>
      <c r="CR3" s="356">
        <v>2047</v>
      </c>
      <c r="CS3" s="357"/>
      <c r="CT3" s="357"/>
      <c r="CU3" s="356">
        <v>2048</v>
      </c>
      <c r="CV3" s="357"/>
      <c r="CW3" s="357"/>
      <c r="CX3" s="356">
        <v>2049</v>
      </c>
      <c r="CY3" s="357"/>
      <c r="CZ3" s="357"/>
      <c r="DA3" s="360">
        <v>2050</v>
      </c>
      <c r="DB3" s="357"/>
      <c r="DC3" s="357"/>
    </row>
    <row r="4" spans="1:108" x14ac:dyDescent="0.35">
      <c r="A4" s="364"/>
      <c r="B4" s="367"/>
      <c r="C4" s="36" t="s">
        <v>17</v>
      </c>
      <c r="D4" s="53" t="s">
        <v>22</v>
      </c>
      <c r="E4" s="29" t="s">
        <v>18</v>
      </c>
      <c r="F4" s="33" t="s">
        <v>17</v>
      </c>
      <c r="G4" s="33" t="s">
        <v>22</v>
      </c>
      <c r="H4" s="20" t="s">
        <v>18</v>
      </c>
      <c r="I4" s="19" t="s">
        <v>17</v>
      </c>
      <c r="J4" s="33" t="s">
        <v>22</v>
      </c>
      <c r="K4" s="20" t="s">
        <v>18</v>
      </c>
      <c r="L4" s="19" t="s">
        <v>17</v>
      </c>
      <c r="M4" s="33" t="s">
        <v>22</v>
      </c>
      <c r="N4" s="20" t="s">
        <v>18</v>
      </c>
      <c r="O4" s="36" t="s">
        <v>17</v>
      </c>
      <c r="P4" s="53" t="s">
        <v>22</v>
      </c>
      <c r="Q4" s="29" t="s">
        <v>18</v>
      </c>
      <c r="R4" s="33" t="s">
        <v>17</v>
      </c>
      <c r="S4" s="33" t="s">
        <v>22</v>
      </c>
      <c r="T4" s="20" t="s">
        <v>18</v>
      </c>
      <c r="U4" s="19" t="s">
        <v>17</v>
      </c>
      <c r="V4" s="33" t="s">
        <v>22</v>
      </c>
      <c r="W4" s="20" t="s">
        <v>18</v>
      </c>
      <c r="X4" s="19" t="s">
        <v>17</v>
      </c>
      <c r="Y4" s="33" t="s">
        <v>22</v>
      </c>
      <c r="Z4" s="20" t="s">
        <v>18</v>
      </c>
      <c r="AA4" s="19" t="s">
        <v>17</v>
      </c>
      <c r="AB4" s="33" t="s">
        <v>22</v>
      </c>
      <c r="AC4" s="20" t="s">
        <v>18</v>
      </c>
      <c r="AD4" s="36" t="s">
        <v>17</v>
      </c>
      <c r="AE4" s="53" t="s">
        <v>22</v>
      </c>
      <c r="AF4" s="29" t="s">
        <v>18</v>
      </c>
      <c r="AG4" s="33" t="s">
        <v>17</v>
      </c>
      <c r="AH4" s="33" t="s">
        <v>22</v>
      </c>
      <c r="AI4" s="20" t="s">
        <v>18</v>
      </c>
      <c r="AJ4" s="19" t="s">
        <v>17</v>
      </c>
      <c r="AK4" s="33" t="s">
        <v>22</v>
      </c>
      <c r="AL4" s="20" t="s">
        <v>18</v>
      </c>
      <c r="AM4" s="19" t="s">
        <v>17</v>
      </c>
      <c r="AN4" s="33" t="s">
        <v>22</v>
      </c>
      <c r="AO4" s="20" t="s">
        <v>18</v>
      </c>
      <c r="AP4" s="19" t="s">
        <v>17</v>
      </c>
      <c r="AQ4" s="33" t="s">
        <v>22</v>
      </c>
      <c r="AR4" s="20" t="s">
        <v>18</v>
      </c>
      <c r="AS4" s="36" t="s">
        <v>17</v>
      </c>
      <c r="AT4" s="53" t="s">
        <v>22</v>
      </c>
      <c r="AU4" s="29" t="s">
        <v>18</v>
      </c>
      <c r="AV4" s="33" t="s">
        <v>17</v>
      </c>
      <c r="AW4" s="33" t="s">
        <v>22</v>
      </c>
      <c r="AX4" s="20" t="s">
        <v>18</v>
      </c>
      <c r="AY4" s="19" t="s">
        <v>17</v>
      </c>
      <c r="AZ4" s="33" t="s">
        <v>22</v>
      </c>
      <c r="BA4" s="20" t="s">
        <v>18</v>
      </c>
      <c r="BB4" s="19" t="s">
        <v>17</v>
      </c>
      <c r="BC4" s="33" t="s">
        <v>22</v>
      </c>
      <c r="BD4" s="20" t="s">
        <v>18</v>
      </c>
      <c r="BE4" s="19" t="s">
        <v>17</v>
      </c>
      <c r="BF4" s="33" t="s">
        <v>22</v>
      </c>
      <c r="BG4" s="20" t="s">
        <v>18</v>
      </c>
      <c r="BH4" s="36" t="s">
        <v>17</v>
      </c>
      <c r="BI4" s="53" t="s">
        <v>22</v>
      </c>
      <c r="BJ4" s="29" t="s">
        <v>18</v>
      </c>
      <c r="BK4" s="33" t="s">
        <v>17</v>
      </c>
      <c r="BL4" s="33" t="s">
        <v>22</v>
      </c>
      <c r="BM4" s="20" t="s">
        <v>18</v>
      </c>
      <c r="BN4" s="19" t="s">
        <v>17</v>
      </c>
      <c r="BO4" s="33" t="s">
        <v>22</v>
      </c>
      <c r="BP4" s="20" t="s">
        <v>18</v>
      </c>
      <c r="BQ4" s="19" t="s">
        <v>17</v>
      </c>
      <c r="BR4" s="33" t="s">
        <v>22</v>
      </c>
      <c r="BS4" s="20" t="s">
        <v>18</v>
      </c>
      <c r="BT4" s="19" t="s">
        <v>17</v>
      </c>
      <c r="BU4" s="33" t="s">
        <v>22</v>
      </c>
      <c r="BV4" s="20" t="s">
        <v>18</v>
      </c>
      <c r="BW4" s="36" t="s">
        <v>17</v>
      </c>
      <c r="BX4" s="53" t="s">
        <v>22</v>
      </c>
      <c r="BY4" s="29" t="s">
        <v>18</v>
      </c>
      <c r="BZ4" s="33" t="s">
        <v>17</v>
      </c>
      <c r="CA4" s="33" t="s">
        <v>22</v>
      </c>
      <c r="CB4" s="20" t="s">
        <v>18</v>
      </c>
      <c r="CC4" s="19" t="s">
        <v>17</v>
      </c>
      <c r="CD4" s="33" t="s">
        <v>22</v>
      </c>
      <c r="CE4" s="20" t="s">
        <v>18</v>
      </c>
      <c r="CF4" s="19" t="s">
        <v>17</v>
      </c>
      <c r="CG4" s="33" t="s">
        <v>22</v>
      </c>
      <c r="CH4" s="20" t="s">
        <v>18</v>
      </c>
      <c r="CI4" s="19" t="s">
        <v>17</v>
      </c>
      <c r="CJ4" s="33" t="s">
        <v>22</v>
      </c>
      <c r="CK4" s="20" t="s">
        <v>18</v>
      </c>
      <c r="CL4" s="36" t="s">
        <v>17</v>
      </c>
      <c r="CM4" s="53" t="s">
        <v>22</v>
      </c>
      <c r="CN4" s="29" t="s">
        <v>18</v>
      </c>
      <c r="CO4" s="33" t="s">
        <v>17</v>
      </c>
      <c r="CP4" s="33" t="s">
        <v>22</v>
      </c>
      <c r="CQ4" s="20" t="s">
        <v>18</v>
      </c>
      <c r="CR4" s="19" t="s">
        <v>17</v>
      </c>
      <c r="CS4" s="33" t="s">
        <v>22</v>
      </c>
      <c r="CT4" s="20" t="s">
        <v>18</v>
      </c>
      <c r="CU4" s="19" t="s">
        <v>17</v>
      </c>
      <c r="CV4" s="33" t="s">
        <v>22</v>
      </c>
      <c r="CW4" s="20" t="s">
        <v>18</v>
      </c>
      <c r="CX4" s="19" t="s">
        <v>17</v>
      </c>
      <c r="CY4" s="33" t="s">
        <v>22</v>
      </c>
      <c r="CZ4" s="20" t="s">
        <v>18</v>
      </c>
      <c r="DA4" s="36" t="s">
        <v>17</v>
      </c>
      <c r="DB4" s="53" t="s">
        <v>22</v>
      </c>
      <c r="DC4" s="29" t="s">
        <v>18</v>
      </c>
    </row>
    <row r="5" spans="1:108" x14ac:dyDescent="0.35">
      <c r="A5" s="365"/>
      <c r="B5" s="368"/>
      <c r="C5" s="38" t="s">
        <v>2</v>
      </c>
      <c r="D5" s="54" t="s">
        <v>23</v>
      </c>
      <c r="E5" s="30" t="s">
        <v>19</v>
      </c>
      <c r="F5" s="34" t="s">
        <v>2</v>
      </c>
      <c r="G5" s="34" t="s">
        <v>23</v>
      </c>
      <c r="H5" s="23" t="s">
        <v>19</v>
      </c>
      <c r="I5" s="22" t="s">
        <v>2</v>
      </c>
      <c r="J5" s="34" t="s">
        <v>23</v>
      </c>
      <c r="K5" s="23" t="s">
        <v>19</v>
      </c>
      <c r="L5" s="22" t="s">
        <v>2</v>
      </c>
      <c r="M5" s="34" t="s">
        <v>23</v>
      </c>
      <c r="N5" s="23" t="s">
        <v>19</v>
      </c>
      <c r="O5" s="38" t="s">
        <v>2</v>
      </c>
      <c r="P5" s="54" t="s">
        <v>23</v>
      </c>
      <c r="Q5" s="30" t="s">
        <v>19</v>
      </c>
      <c r="R5" s="34" t="s">
        <v>2</v>
      </c>
      <c r="S5" s="34" t="s">
        <v>23</v>
      </c>
      <c r="T5" s="23" t="s">
        <v>19</v>
      </c>
      <c r="U5" s="22" t="s">
        <v>2</v>
      </c>
      <c r="V5" s="34" t="s">
        <v>23</v>
      </c>
      <c r="W5" s="23" t="s">
        <v>19</v>
      </c>
      <c r="X5" s="22" t="s">
        <v>2</v>
      </c>
      <c r="Y5" s="34" t="s">
        <v>23</v>
      </c>
      <c r="Z5" s="23" t="s">
        <v>19</v>
      </c>
      <c r="AA5" s="22" t="s">
        <v>2</v>
      </c>
      <c r="AB5" s="34" t="s">
        <v>23</v>
      </c>
      <c r="AC5" s="23" t="s">
        <v>19</v>
      </c>
      <c r="AD5" s="38" t="s">
        <v>2</v>
      </c>
      <c r="AE5" s="54" t="s">
        <v>23</v>
      </c>
      <c r="AF5" s="30" t="s">
        <v>19</v>
      </c>
      <c r="AG5" s="34" t="s">
        <v>2</v>
      </c>
      <c r="AH5" s="34" t="s">
        <v>23</v>
      </c>
      <c r="AI5" s="23" t="s">
        <v>19</v>
      </c>
      <c r="AJ5" s="22" t="s">
        <v>2</v>
      </c>
      <c r="AK5" s="34" t="s">
        <v>23</v>
      </c>
      <c r="AL5" s="23" t="s">
        <v>19</v>
      </c>
      <c r="AM5" s="22" t="s">
        <v>2</v>
      </c>
      <c r="AN5" s="34" t="s">
        <v>23</v>
      </c>
      <c r="AO5" s="23" t="s">
        <v>19</v>
      </c>
      <c r="AP5" s="22" t="s">
        <v>2</v>
      </c>
      <c r="AQ5" s="34" t="s">
        <v>23</v>
      </c>
      <c r="AR5" s="23" t="s">
        <v>19</v>
      </c>
      <c r="AS5" s="38" t="s">
        <v>2</v>
      </c>
      <c r="AT5" s="54" t="s">
        <v>23</v>
      </c>
      <c r="AU5" s="30" t="s">
        <v>19</v>
      </c>
      <c r="AV5" s="34" t="s">
        <v>2</v>
      </c>
      <c r="AW5" s="34" t="s">
        <v>23</v>
      </c>
      <c r="AX5" s="23" t="s">
        <v>19</v>
      </c>
      <c r="AY5" s="22" t="s">
        <v>2</v>
      </c>
      <c r="AZ5" s="34" t="s">
        <v>23</v>
      </c>
      <c r="BA5" s="23" t="s">
        <v>19</v>
      </c>
      <c r="BB5" s="22" t="s">
        <v>2</v>
      </c>
      <c r="BC5" s="34" t="s">
        <v>23</v>
      </c>
      <c r="BD5" s="23" t="s">
        <v>19</v>
      </c>
      <c r="BE5" s="22" t="s">
        <v>2</v>
      </c>
      <c r="BF5" s="34" t="s">
        <v>23</v>
      </c>
      <c r="BG5" s="23" t="s">
        <v>19</v>
      </c>
      <c r="BH5" s="38" t="s">
        <v>2</v>
      </c>
      <c r="BI5" s="54" t="s">
        <v>23</v>
      </c>
      <c r="BJ5" s="30" t="s">
        <v>19</v>
      </c>
      <c r="BK5" s="34" t="s">
        <v>2</v>
      </c>
      <c r="BL5" s="34" t="s">
        <v>23</v>
      </c>
      <c r="BM5" s="23" t="s">
        <v>19</v>
      </c>
      <c r="BN5" s="22" t="s">
        <v>2</v>
      </c>
      <c r="BO5" s="34" t="s">
        <v>23</v>
      </c>
      <c r="BP5" s="23" t="s">
        <v>19</v>
      </c>
      <c r="BQ5" s="22" t="s">
        <v>2</v>
      </c>
      <c r="BR5" s="34" t="s">
        <v>23</v>
      </c>
      <c r="BS5" s="23" t="s">
        <v>19</v>
      </c>
      <c r="BT5" s="22" t="s">
        <v>2</v>
      </c>
      <c r="BU5" s="34" t="s">
        <v>23</v>
      </c>
      <c r="BV5" s="23" t="s">
        <v>19</v>
      </c>
      <c r="BW5" s="38" t="s">
        <v>2</v>
      </c>
      <c r="BX5" s="54" t="s">
        <v>23</v>
      </c>
      <c r="BY5" s="30" t="s">
        <v>19</v>
      </c>
      <c r="BZ5" s="34" t="s">
        <v>2</v>
      </c>
      <c r="CA5" s="34" t="s">
        <v>23</v>
      </c>
      <c r="CB5" s="23" t="s">
        <v>19</v>
      </c>
      <c r="CC5" s="22" t="s">
        <v>2</v>
      </c>
      <c r="CD5" s="34" t="s">
        <v>23</v>
      </c>
      <c r="CE5" s="23" t="s">
        <v>19</v>
      </c>
      <c r="CF5" s="22" t="s">
        <v>2</v>
      </c>
      <c r="CG5" s="34" t="s">
        <v>23</v>
      </c>
      <c r="CH5" s="23" t="s">
        <v>19</v>
      </c>
      <c r="CI5" s="22" t="s">
        <v>2</v>
      </c>
      <c r="CJ5" s="34" t="s">
        <v>23</v>
      </c>
      <c r="CK5" s="23" t="s">
        <v>19</v>
      </c>
      <c r="CL5" s="38" t="s">
        <v>2</v>
      </c>
      <c r="CM5" s="54" t="s">
        <v>23</v>
      </c>
      <c r="CN5" s="30" t="s">
        <v>19</v>
      </c>
      <c r="CO5" s="34" t="s">
        <v>2</v>
      </c>
      <c r="CP5" s="34" t="s">
        <v>23</v>
      </c>
      <c r="CQ5" s="23" t="s">
        <v>19</v>
      </c>
      <c r="CR5" s="22" t="s">
        <v>2</v>
      </c>
      <c r="CS5" s="34" t="s">
        <v>23</v>
      </c>
      <c r="CT5" s="23" t="s">
        <v>19</v>
      </c>
      <c r="CU5" s="22" t="s">
        <v>2</v>
      </c>
      <c r="CV5" s="34" t="s">
        <v>23</v>
      </c>
      <c r="CW5" s="23" t="s">
        <v>19</v>
      </c>
      <c r="CX5" s="22" t="s">
        <v>2</v>
      </c>
      <c r="CY5" s="34" t="s">
        <v>23</v>
      </c>
      <c r="CZ5" s="23" t="s">
        <v>19</v>
      </c>
      <c r="DA5" s="38" t="s">
        <v>2</v>
      </c>
      <c r="DB5" s="54" t="s">
        <v>23</v>
      </c>
      <c r="DC5" s="30" t="s">
        <v>19</v>
      </c>
    </row>
    <row r="6" spans="1:108" x14ac:dyDescent="0.35">
      <c r="A6" s="6">
        <v>1</v>
      </c>
      <c r="B6" s="3" t="s">
        <v>4</v>
      </c>
      <c r="C6" s="92">
        <v>23184.542438578461</v>
      </c>
      <c r="D6" s="11">
        <v>381076.35085909429</v>
      </c>
      <c r="E6" s="189">
        <v>8835.0808288312874</v>
      </c>
      <c r="F6" s="92">
        <v>23016.348257359812</v>
      </c>
      <c r="G6" s="11">
        <v>387985.49350001517</v>
      </c>
      <c r="H6" s="189">
        <v>8930.0092371999599</v>
      </c>
      <c r="I6" s="92">
        <v>22988.656513550122</v>
      </c>
      <c r="J6" s="11">
        <v>394335.41446592525</v>
      </c>
      <c r="K6" s="189">
        <v>9065.2413942855801</v>
      </c>
      <c r="L6" s="92">
        <v>22963.355545354942</v>
      </c>
      <c r="M6" s="11">
        <v>400811.39371104998</v>
      </c>
      <c r="N6" s="11">
        <v>9203.9745404160822</v>
      </c>
      <c r="O6" s="92">
        <v>22845.207291029095</v>
      </c>
      <c r="P6" s="11">
        <v>399293.15832356398</v>
      </c>
      <c r="Q6" s="189">
        <v>9121.9349717915193</v>
      </c>
      <c r="R6" s="92">
        <v>22746.903119150556</v>
      </c>
      <c r="S6" s="11">
        <v>405816.8176051866</v>
      </c>
      <c r="T6" s="189">
        <v>9231.0758341871715</v>
      </c>
      <c r="U6" s="92">
        <v>22651.039729019394</v>
      </c>
      <c r="V6" s="11">
        <v>412488.36972253415</v>
      </c>
      <c r="W6" s="189">
        <v>9343.290450343562</v>
      </c>
      <c r="X6" s="92">
        <v>22557.265118220093</v>
      </c>
      <c r="Y6" s="11">
        <v>419313.39399828325</v>
      </c>
      <c r="Z6" s="189">
        <v>9458.5633960399537</v>
      </c>
      <c r="AA6" s="92">
        <v>22462.97202738974</v>
      </c>
      <c r="AB6" s="11">
        <v>426311.57979421987</v>
      </c>
      <c r="AC6" s="189">
        <v>9576.2250918698901</v>
      </c>
      <c r="AD6" s="92">
        <v>23319.260661983</v>
      </c>
      <c r="AE6" s="11">
        <v>413566.46185416332</v>
      </c>
      <c r="AF6" s="189">
        <v>9644.0641250312838</v>
      </c>
      <c r="AG6" s="92">
        <v>23242.037090735023</v>
      </c>
      <c r="AH6" s="11">
        <v>432171.21121045644</v>
      </c>
      <c r="AI6" s="189">
        <v>10044.539320501308</v>
      </c>
      <c r="AJ6" s="92">
        <v>23160.218376190056</v>
      </c>
      <c r="AK6" s="11">
        <v>437526.38260080985</v>
      </c>
      <c r="AL6" s="189">
        <v>10133.206566379238</v>
      </c>
      <c r="AM6" s="92">
        <v>23077.368139792394</v>
      </c>
      <c r="AN6" s="11">
        <v>442960.52948667307</v>
      </c>
      <c r="AO6" s="189">
        <v>10222.363210361318</v>
      </c>
      <c r="AP6" s="92">
        <v>22993.469855432053</v>
      </c>
      <c r="AQ6" s="11">
        <v>448475.27403820271</v>
      </c>
      <c r="AR6" s="189">
        <v>10312.002694504043</v>
      </c>
      <c r="AS6" s="92">
        <v>23003.987685976033</v>
      </c>
      <c r="AT6" s="11">
        <v>433707.30485252611</v>
      </c>
      <c r="AU6" s="189">
        <v>9976.997500145364</v>
      </c>
      <c r="AV6" s="92">
        <v>22929.631500965417</v>
      </c>
      <c r="AW6" s="11">
        <v>438549.30623018229</v>
      </c>
      <c r="AX6" s="189">
        <v>10055.773986862117</v>
      </c>
      <c r="AY6" s="92">
        <v>22854.39525674926</v>
      </c>
      <c r="AZ6" s="11">
        <v>443454.57956997649</v>
      </c>
      <c r="BA6" s="189">
        <v>10134.886239907808</v>
      </c>
      <c r="BB6" s="92">
        <v>22778.403688342605</v>
      </c>
      <c r="BC6" s="11">
        <v>448423.45356258861</v>
      </c>
      <c r="BD6" s="189">
        <v>10214.370448569398</v>
      </c>
      <c r="BE6" s="92">
        <v>22701.648032287711</v>
      </c>
      <c r="BF6" s="11">
        <v>453457.01724804478</v>
      </c>
      <c r="BG6" s="189">
        <v>10294.221603336131</v>
      </c>
      <c r="BH6" s="92">
        <v>22624.252362161398</v>
      </c>
      <c r="BI6" s="11">
        <v>458215.34074833943</v>
      </c>
      <c r="BJ6" s="189">
        <v>10366.779505304208</v>
      </c>
      <c r="BK6" s="92">
        <v>22554.10358363617</v>
      </c>
      <c r="BL6" s="11">
        <v>463374.31725485006</v>
      </c>
      <c r="BM6" s="189">
        <v>10450.992349362577</v>
      </c>
      <c r="BN6" s="92">
        <v>22482.803864157959</v>
      </c>
      <c r="BO6" s="11">
        <v>468603.06266441941</v>
      </c>
      <c r="BP6" s="189">
        <v>10535.510748027862</v>
      </c>
      <c r="BQ6" s="92">
        <v>22410.066319420137</v>
      </c>
      <c r="BR6" s="11">
        <v>473904.61636677274</v>
      </c>
      <c r="BS6" s="189">
        <v>10620.233881858734</v>
      </c>
      <c r="BT6" s="92">
        <v>22335.992304222917</v>
      </c>
      <c r="BU6" s="11">
        <v>479279.68283191504</v>
      </c>
      <c r="BV6" s="189">
        <v>10705.187307304053</v>
      </c>
      <c r="BW6" s="92">
        <v>22260.124058680281</v>
      </c>
      <c r="BX6" s="11">
        <v>484313.86974631209</v>
      </c>
      <c r="BY6" s="189">
        <v>10780.88682389243</v>
      </c>
      <c r="BZ6" s="92">
        <v>22165.467399373716</v>
      </c>
      <c r="CA6" s="11">
        <v>489701.56998559239</v>
      </c>
      <c r="CB6" s="189">
        <v>10854.464184937775</v>
      </c>
      <c r="CC6" s="92">
        <v>22069.726865928977</v>
      </c>
      <c r="CD6" s="11">
        <v>495162.45654439839</v>
      </c>
      <c r="CE6" s="189">
        <v>10928.100170197298</v>
      </c>
      <c r="CF6" s="92">
        <v>21973.066428575374</v>
      </c>
      <c r="CG6" s="11">
        <v>500696.74370825826</v>
      </c>
      <c r="CH6" s="189">
        <v>11001.842810072936</v>
      </c>
      <c r="CI6" s="92">
        <v>21875.590021284148</v>
      </c>
      <c r="CJ6" s="11">
        <v>506305.01863674691</v>
      </c>
      <c r="CK6" s="189">
        <v>11075.721013416105</v>
      </c>
      <c r="CL6" s="92">
        <v>21777.346138207355</v>
      </c>
      <c r="CM6" s="11">
        <v>511594.60535982216</v>
      </c>
      <c r="CN6" s="189">
        <v>11141.17280336044</v>
      </c>
      <c r="CO6" s="92">
        <v>21696.833851790911</v>
      </c>
      <c r="CP6" s="11">
        <v>517788.91762099991</v>
      </c>
      <c r="CQ6" s="189">
        <v>11234.380115921485</v>
      </c>
      <c r="CR6" s="92">
        <v>21615.405435959678</v>
      </c>
      <c r="CS6" s="11">
        <v>524072.88442867482</v>
      </c>
      <c r="CT6" s="189">
        <v>11328.047874918646</v>
      </c>
      <c r="CU6" s="92">
        <v>21533.23982602363</v>
      </c>
      <c r="CV6" s="11">
        <v>530446.84084632329</v>
      </c>
      <c r="CW6" s="189">
        <v>11422.239038900467</v>
      </c>
      <c r="CX6" s="92">
        <v>21450.459941708858</v>
      </c>
      <c r="CY6" s="11">
        <v>536911.4843511082</v>
      </c>
      <c r="CZ6" s="189">
        <v>11516.998287316888</v>
      </c>
      <c r="DA6" s="92">
        <v>21416.118213143171</v>
      </c>
      <c r="DB6" s="11">
        <v>543006.88428071409</v>
      </c>
      <c r="DC6" s="189">
        <v>11629.099624306327</v>
      </c>
      <c r="DD6" s="141">
        <f>DA6+CX6+CU6+CR6+CO6+CL6+CI6+CF6+CC6+BZ6+BW6+BT6+BQ6+BN6+BK6+BH6+BE6+BB6+AY6+AV6+AS6+AP6+AM6+AJ6+AG6+AD6+AA6+X6+U6+R6+O6+L6+I6+F6+C6</f>
        <v>787717.30694238038</v>
      </c>
    </row>
    <row r="7" spans="1:108" x14ac:dyDescent="0.35">
      <c r="A7" s="9" t="s">
        <v>7</v>
      </c>
      <c r="B7" s="94" t="s">
        <v>107</v>
      </c>
      <c r="C7" s="133">
        <v>14604</v>
      </c>
      <c r="D7" s="64">
        <v>267100.14173743455</v>
      </c>
      <c r="E7" s="79">
        <v>3900.7304699334941</v>
      </c>
      <c r="F7" s="120">
        <v>14325.821955757645</v>
      </c>
      <c r="G7" s="35">
        <v>269771.1431548089</v>
      </c>
      <c r="H7" s="79">
        <v>3864.6933656370002</v>
      </c>
      <c r="I7" s="120">
        <v>14186.465757823024</v>
      </c>
      <c r="J7" s="35">
        <v>272468.85458635702</v>
      </c>
      <c r="K7" s="79">
        <v>3865.3700756626145</v>
      </c>
      <c r="L7" s="120">
        <v>14047.797456364771</v>
      </c>
      <c r="M7" s="35">
        <v>275193.54313222057</v>
      </c>
      <c r="N7" s="79">
        <v>3865.8631552208171</v>
      </c>
      <c r="O7" s="120">
        <v>13998.934279567904</v>
      </c>
      <c r="P7" s="35">
        <v>277945.47856354277</v>
      </c>
      <c r="Q7" s="79">
        <v>3890.9404877140851</v>
      </c>
      <c r="R7" s="120">
        <v>13783.198598495981</v>
      </c>
      <c r="S7" s="35">
        <v>280724.93334917817</v>
      </c>
      <c r="T7" s="79">
        <v>3869.2875079012706</v>
      </c>
      <c r="U7" s="120">
        <v>13568.131613874681</v>
      </c>
      <c r="V7" s="35">
        <v>283532.18268266995</v>
      </c>
      <c r="W7" s="79">
        <v>3847.0019714076257</v>
      </c>
      <c r="X7" s="120">
        <v>13353.357458058894</v>
      </c>
      <c r="Y7" s="35">
        <v>286367.50450949668</v>
      </c>
      <c r="Z7" s="79">
        <v>3823.967652087601</v>
      </c>
      <c r="AA7" s="120">
        <v>13136.244600056332</v>
      </c>
      <c r="AB7" s="35">
        <v>289231.17955459165</v>
      </c>
      <c r="AC7" s="79">
        <v>3799.4115205919279</v>
      </c>
      <c r="AD7" s="120">
        <v>12779.26863175437</v>
      </c>
      <c r="AE7" s="35">
        <v>292123.49135013757</v>
      </c>
      <c r="AF7" s="79">
        <v>3733.124569609382</v>
      </c>
      <c r="AG7" s="120">
        <v>12680.146455930377</v>
      </c>
      <c r="AH7" s="35">
        <v>295044.72626363894</v>
      </c>
      <c r="AI7" s="79">
        <v>3741.2103400728292</v>
      </c>
      <c r="AJ7" s="120">
        <v>12579.545437161942</v>
      </c>
      <c r="AK7" s="35">
        <v>297995.17352627532</v>
      </c>
      <c r="AL7" s="79">
        <v>3748.6438254287377</v>
      </c>
      <c r="AM7" s="120">
        <v>12477.600643886994</v>
      </c>
      <c r="AN7" s="35">
        <v>300975.12526153808</v>
      </c>
      <c r="AO7" s="79">
        <v>3755.4474167573362</v>
      </c>
      <c r="AP7" s="120">
        <v>12374.305774799916</v>
      </c>
      <c r="AQ7" s="35">
        <v>303984.87651415344</v>
      </c>
      <c r="AR7" s="79">
        <v>3761.6018129009281</v>
      </c>
      <c r="AS7" s="120">
        <v>12240.147321883822</v>
      </c>
      <c r="AT7" s="35">
        <v>307024.725279295</v>
      </c>
      <c r="AU7" s="79">
        <v>3758.0278688794788</v>
      </c>
      <c r="AV7" s="120">
        <v>12148.819529618042</v>
      </c>
      <c r="AW7" s="35">
        <v>310094.97253208794</v>
      </c>
      <c r="AX7" s="79">
        <v>3767.2878583342003</v>
      </c>
      <c r="AY7" s="120">
        <v>12056.337903598071</v>
      </c>
      <c r="AZ7" s="35">
        <v>313195.92225740879</v>
      </c>
      <c r="BA7" s="79">
        <v>3775.9958687643525</v>
      </c>
      <c r="BB7" s="120">
        <v>11962.835842605142</v>
      </c>
      <c r="BC7" s="35">
        <v>316327.88147998287</v>
      </c>
      <c r="BD7" s="79">
        <v>3784.1785185840904</v>
      </c>
      <c r="BE7" s="120">
        <v>11868.312894887527</v>
      </c>
      <c r="BF7" s="35">
        <v>319491.16029478272</v>
      </c>
      <c r="BG7" s="79">
        <v>3791.8210575291478</v>
      </c>
      <c r="BH7" s="120">
        <v>11768.301107737785</v>
      </c>
      <c r="BI7" s="35">
        <v>322686.07189773052</v>
      </c>
      <c r="BJ7" s="79">
        <v>3797.4668573656168</v>
      </c>
      <c r="BK7" s="120">
        <v>11671.895036061029</v>
      </c>
      <c r="BL7" s="35">
        <v>325912.93261670781</v>
      </c>
      <c r="BM7" s="79">
        <v>3804.0215403970446</v>
      </c>
      <c r="BN7" s="120">
        <v>11574.104185019456</v>
      </c>
      <c r="BO7" s="35">
        <v>329172.06194287492</v>
      </c>
      <c r="BP7" s="79">
        <v>3809.8717397245123</v>
      </c>
      <c r="BQ7" s="120">
        <v>11474.648708954453</v>
      </c>
      <c r="BR7" s="35">
        <v>332463.78256230365</v>
      </c>
      <c r="BS7" s="79">
        <v>3814.9051133526514</v>
      </c>
      <c r="BT7" s="120">
        <v>11373.636714196189</v>
      </c>
      <c r="BU7" s="35">
        <v>335788.42038792669</v>
      </c>
      <c r="BV7" s="79">
        <v>3819.1355063260671</v>
      </c>
      <c r="BW7" s="120">
        <v>11260.116916742627</v>
      </c>
      <c r="BX7" s="35">
        <v>339146.30459180597</v>
      </c>
      <c r="BY7" s="79">
        <v>3818.827041584942</v>
      </c>
      <c r="BZ7" s="120">
        <v>11135.701344426499</v>
      </c>
      <c r="CA7" s="35">
        <v>342537.76763772406</v>
      </c>
      <c r="CB7" s="79">
        <v>3814.3982796002556</v>
      </c>
      <c r="CC7" s="120">
        <v>11010.00049406473</v>
      </c>
      <c r="CD7" s="35">
        <v>345963.1453141013</v>
      </c>
      <c r="CE7" s="79">
        <v>3809.0544008364436</v>
      </c>
      <c r="CF7" s="120">
        <v>10883.184049167434</v>
      </c>
      <c r="CG7" s="35">
        <v>349422.77676724229</v>
      </c>
      <c r="CH7" s="79">
        <v>3802.832390529044</v>
      </c>
      <c r="CI7" s="120">
        <v>10755.361422820026</v>
      </c>
      <c r="CJ7" s="35">
        <v>352917.00453491474</v>
      </c>
      <c r="CK7" s="79">
        <v>3795.7499360320221</v>
      </c>
      <c r="CL7" s="120">
        <v>10625.586363476019</v>
      </c>
      <c r="CM7" s="35">
        <v>356446.17458026391</v>
      </c>
      <c r="CN7" s="79">
        <v>3787.4496119332448</v>
      </c>
      <c r="CO7" s="120">
        <v>10516.562982049853</v>
      </c>
      <c r="CP7" s="35">
        <v>360010.63632606657</v>
      </c>
      <c r="CQ7" s="79">
        <v>3786.0745311309238</v>
      </c>
      <c r="CR7" s="120">
        <v>10406.448383722496</v>
      </c>
      <c r="CS7" s="35">
        <v>363610.74268932722</v>
      </c>
      <c r="CT7" s="79">
        <v>3783.8964255634855</v>
      </c>
      <c r="CU7" s="120">
        <v>10295.426136123328</v>
      </c>
      <c r="CV7" s="35">
        <v>367246.85011622048</v>
      </c>
      <c r="CW7" s="79">
        <v>3780.9628190955023</v>
      </c>
      <c r="CX7" s="120">
        <v>10183.62360030576</v>
      </c>
      <c r="CY7" s="35">
        <v>370919.31861738267</v>
      </c>
      <c r="CZ7" s="79">
        <v>3777.3027268813098</v>
      </c>
      <c r="DA7" s="120">
        <v>10115.097464359673</v>
      </c>
      <c r="DB7" s="35">
        <v>374628.51180355652</v>
      </c>
      <c r="DC7" s="79">
        <v>3789.4039098209923</v>
      </c>
    </row>
    <row r="8" spans="1:108" x14ac:dyDescent="0.35">
      <c r="A8" s="9" t="s">
        <v>8</v>
      </c>
      <c r="B8" s="10" t="s">
        <v>91</v>
      </c>
      <c r="C8" s="133">
        <v>198</v>
      </c>
      <c r="D8" s="64">
        <v>245990</v>
      </c>
      <c r="E8" s="79">
        <v>48.706020000000002</v>
      </c>
      <c r="F8" s="120">
        <v>194.04</v>
      </c>
      <c r="G8" s="35">
        <v>248449.9</v>
      </c>
      <c r="H8" s="79">
        <v>48.209218595999992</v>
      </c>
      <c r="I8" s="120">
        <v>190.1592</v>
      </c>
      <c r="J8" s="35">
        <v>250934.399</v>
      </c>
      <c r="K8" s="79">
        <v>47.717484566320799</v>
      </c>
      <c r="L8" s="120">
        <v>186.35601600000001</v>
      </c>
      <c r="M8" s="35">
        <v>253443.74299</v>
      </c>
      <c r="N8" s="79">
        <v>47.230766223744332</v>
      </c>
      <c r="O8" s="120">
        <v>182.62889568</v>
      </c>
      <c r="P8" s="35">
        <v>255978.18041989999</v>
      </c>
      <c r="Q8" s="79">
        <v>46.749012408262132</v>
      </c>
      <c r="R8" s="120">
        <v>178.9763177664</v>
      </c>
      <c r="S8" s="35">
        <v>258537.962224099</v>
      </c>
      <c r="T8" s="79">
        <v>46.272172481697865</v>
      </c>
      <c r="U8" s="120">
        <v>175.396791411072</v>
      </c>
      <c r="V8" s="35">
        <v>261123.34184633999</v>
      </c>
      <c r="W8" s="79">
        <v>45.800196322384544</v>
      </c>
      <c r="X8" s="120">
        <v>171.88885558285057</v>
      </c>
      <c r="Y8" s="35">
        <v>263734.57526480337</v>
      </c>
      <c r="Z8" s="79">
        <v>45.333034319896221</v>
      </c>
      <c r="AA8" s="120">
        <v>168.45107847119357</v>
      </c>
      <c r="AB8" s="35">
        <v>266371.92101745139</v>
      </c>
      <c r="AC8" s="79">
        <v>44.870637369833275</v>
      </c>
      <c r="AD8" s="120">
        <v>165.0820569017697</v>
      </c>
      <c r="AE8" s="35">
        <v>269035.6402276259</v>
      </c>
      <c r="AF8" s="79">
        <v>44.412956868660977</v>
      </c>
      <c r="AG8" s="120">
        <v>161.78041576373431</v>
      </c>
      <c r="AH8" s="35">
        <v>271725.99662990216</v>
      </c>
      <c r="AI8" s="79">
        <v>43.959944708600638</v>
      </c>
      <c r="AJ8" s="120">
        <v>155.30919913318493</v>
      </c>
      <c r="AK8" s="35">
        <v>274443.25659620116</v>
      </c>
      <c r="AL8" s="79">
        <v>42.623562389459181</v>
      </c>
      <c r="AM8" s="120">
        <v>149.09683116785754</v>
      </c>
      <c r="AN8" s="35">
        <v>277187.68916216318</v>
      </c>
      <c r="AO8" s="79">
        <v>41.327806092819621</v>
      </c>
      <c r="AP8" s="120">
        <v>143.13295792114323</v>
      </c>
      <c r="AQ8" s="35">
        <v>279959.5660537848</v>
      </c>
      <c r="AR8" s="79">
        <v>40.071440787597901</v>
      </c>
      <c r="AS8" s="120">
        <v>137.40763960429751</v>
      </c>
      <c r="AT8" s="35">
        <v>282759.16171432263</v>
      </c>
      <c r="AU8" s="79">
        <v>38.853268987654921</v>
      </c>
      <c r="AV8" s="120">
        <v>131.91133402012562</v>
      </c>
      <c r="AW8" s="35">
        <v>285586.75333146588</v>
      </c>
      <c r="AX8" s="79">
        <v>37.672129610430218</v>
      </c>
      <c r="AY8" s="120">
        <v>126.6348806593206</v>
      </c>
      <c r="AZ8" s="35">
        <v>288442.62086478056</v>
      </c>
      <c r="BA8" s="79">
        <v>36.526896870273141</v>
      </c>
      <c r="BB8" s="120">
        <v>121.56948543294777</v>
      </c>
      <c r="BC8" s="35">
        <v>291327.04707342834</v>
      </c>
      <c r="BD8" s="79">
        <v>35.416479205416834</v>
      </c>
      <c r="BE8" s="120">
        <v>116.70670601562986</v>
      </c>
      <c r="BF8" s="35">
        <v>294240.31754416262</v>
      </c>
      <c r="BG8" s="79">
        <v>34.33981823757216</v>
      </c>
      <c r="BH8" s="120">
        <v>112.03843777500467</v>
      </c>
      <c r="BI8" s="35">
        <v>297182.72071960423</v>
      </c>
      <c r="BJ8" s="79">
        <v>33.29588776314997</v>
      </c>
      <c r="BK8" s="120">
        <v>107.55690026400448</v>
      </c>
      <c r="BL8" s="35">
        <v>300154.54792680027</v>
      </c>
      <c r="BM8" s="79">
        <v>32.283692775150207</v>
      </c>
      <c r="BN8" s="120">
        <v>103.25462425344431</v>
      </c>
      <c r="BO8" s="35">
        <v>303156.09340606828</v>
      </c>
      <c r="BP8" s="79">
        <v>31.302268514785645</v>
      </c>
      <c r="BQ8" s="120">
        <v>99.124439283306529</v>
      </c>
      <c r="BR8" s="35">
        <v>306187.65434012894</v>
      </c>
      <c r="BS8" s="79">
        <v>30.350679551936157</v>
      </c>
      <c r="BT8" s="120">
        <v>95.159461711974274</v>
      </c>
      <c r="BU8" s="35">
        <v>309249.53088353021</v>
      </c>
      <c r="BV8" s="79">
        <v>29.428018893557297</v>
      </c>
      <c r="BW8" s="120">
        <v>91.353083243495306</v>
      </c>
      <c r="BX8" s="35">
        <v>312342.02619236551</v>
      </c>
      <c r="BY8" s="79">
        <v>28.533407119193157</v>
      </c>
      <c r="BZ8" s="120">
        <v>87.698959913755488</v>
      </c>
      <c r="CA8" s="35">
        <v>315465.44645428914</v>
      </c>
      <c r="CB8" s="79">
        <v>27.665991542769682</v>
      </c>
      <c r="CC8" s="120">
        <v>84.191001517205265</v>
      </c>
      <c r="CD8" s="35">
        <v>318620.100918832</v>
      </c>
      <c r="CE8" s="79">
        <v>26.824945399869478</v>
      </c>
      <c r="CF8" s="120">
        <v>80.823361456517048</v>
      </c>
      <c r="CG8" s="35">
        <v>321806.30192802032</v>
      </c>
      <c r="CH8" s="79">
        <v>26.009467059713444</v>
      </c>
      <c r="CI8" s="120">
        <v>77.590426998256362</v>
      </c>
      <c r="CJ8" s="35">
        <v>325024.36494730052</v>
      </c>
      <c r="CK8" s="79">
        <v>25.218779261098152</v>
      </c>
      <c r="CL8" s="120">
        <v>74.486809918326102</v>
      </c>
      <c r="CM8" s="35">
        <v>328274.60859677353</v>
      </c>
      <c r="CN8" s="79">
        <v>24.452128371560772</v>
      </c>
      <c r="CO8" s="120">
        <v>71.507337521593058</v>
      </c>
      <c r="CP8" s="35">
        <v>331557.35468274128</v>
      </c>
      <c r="CQ8" s="79">
        <v>23.708783669065323</v>
      </c>
      <c r="CR8" s="120">
        <v>68.647044020729339</v>
      </c>
      <c r="CS8" s="35">
        <v>334872.9282295687</v>
      </c>
      <c r="CT8" s="79">
        <v>22.988036645525739</v>
      </c>
      <c r="CU8" s="120">
        <v>65.901162259900161</v>
      </c>
      <c r="CV8" s="35">
        <v>338221.65751186438</v>
      </c>
      <c r="CW8" s="79">
        <v>22.289200331501757</v>
      </c>
      <c r="CX8" s="120">
        <v>63.265115769504156</v>
      </c>
      <c r="CY8" s="35">
        <v>341603.87408698304</v>
      </c>
      <c r="CZ8" s="79">
        <v>21.611608641424102</v>
      </c>
      <c r="DA8" s="120">
        <v>60.734511138723988</v>
      </c>
      <c r="DB8" s="35">
        <v>345019.91282785288</v>
      </c>
      <c r="DC8" s="79">
        <v>20.954615738724808</v>
      </c>
    </row>
    <row r="9" spans="1:108" x14ac:dyDescent="0.35">
      <c r="A9" s="9" t="s">
        <v>9</v>
      </c>
      <c r="B9" s="10" t="s">
        <v>100</v>
      </c>
      <c r="C9" s="133">
        <v>5720.2032650400015</v>
      </c>
      <c r="D9" s="64">
        <v>884062</v>
      </c>
      <c r="E9" s="79">
        <v>5057.014338897794</v>
      </c>
      <c r="F9" s="120">
        <v>5812.7171280637058</v>
      </c>
      <c r="G9" s="35">
        <v>892902.62</v>
      </c>
      <c r="H9" s="79">
        <v>5190.190352966958</v>
      </c>
      <c r="I9" s="120">
        <v>5906.8323821886379</v>
      </c>
      <c r="J9" s="35">
        <v>901831.64619999996</v>
      </c>
      <c r="K9" s="79">
        <v>5326.968371056646</v>
      </c>
      <c r="L9" s="120">
        <v>6002.5728994517094</v>
      </c>
      <c r="M9" s="35">
        <v>910849.96266199998</v>
      </c>
      <c r="N9" s="79">
        <v>5467.4433013415219</v>
      </c>
      <c r="O9" s="120">
        <v>5837.4215180669071</v>
      </c>
      <c r="P9" s="35">
        <v>919958.46228861995</v>
      </c>
      <c r="Q9" s="79">
        <v>5370.1853234913333</v>
      </c>
      <c r="R9" s="120">
        <v>5922.9056051738908</v>
      </c>
      <c r="S9" s="35">
        <v>929158.04691150622</v>
      </c>
      <c r="T9" s="79">
        <v>5503.315404144585</v>
      </c>
      <c r="U9" s="120">
        <v>6010.0887260193558</v>
      </c>
      <c r="V9" s="35">
        <v>938449.62738062127</v>
      </c>
      <c r="W9" s="79">
        <v>5640.165525457337</v>
      </c>
      <c r="X9" s="120">
        <v>6098.9962068640652</v>
      </c>
      <c r="Y9" s="35">
        <v>947834.12365442747</v>
      </c>
      <c r="Z9" s="79">
        <v>5780.8367249046787</v>
      </c>
      <c r="AA9" s="120">
        <v>6189.6537511479301</v>
      </c>
      <c r="AB9" s="35">
        <v>957312.46489097178</v>
      </c>
      <c r="AC9" s="79">
        <v>5925.4326893330744</v>
      </c>
      <c r="AD9" s="120">
        <v>6369.3936613268597</v>
      </c>
      <c r="AE9" s="35">
        <v>966885.58953988156</v>
      </c>
      <c r="AF9" s="79">
        <v>6158.4749452436054</v>
      </c>
      <c r="AG9" s="120">
        <v>6711.5939070409122</v>
      </c>
      <c r="AH9" s="35">
        <v>976554.44543528033</v>
      </c>
      <c r="AI9" s="79">
        <v>6554.2368658771447</v>
      </c>
      <c r="AJ9" s="120">
        <v>6731.8474278949298</v>
      </c>
      <c r="AK9" s="35">
        <v>986319.98988963314</v>
      </c>
      <c r="AL9" s="79">
        <v>6639.7556870198805</v>
      </c>
      <c r="AM9" s="120">
        <v>6752.1543527375434</v>
      </c>
      <c r="AN9" s="35">
        <v>996183.18978852953</v>
      </c>
      <c r="AO9" s="79">
        <v>6726.3826610545902</v>
      </c>
      <c r="AP9" s="120">
        <v>6772.5148107109944</v>
      </c>
      <c r="AQ9" s="35">
        <v>1006145.0216864148</v>
      </c>
      <c r="AR9" s="79">
        <v>6814.1320610943794</v>
      </c>
      <c r="AS9" s="120">
        <v>6378.6164124879151</v>
      </c>
      <c r="AT9" s="35">
        <v>1016206.471903279</v>
      </c>
      <c r="AU9" s="79">
        <v>6481.9912801586943</v>
      </c>
      <c r="AV9" s="120">
        <v>6387.2843253272476</v>
      </c>
      <c r="AW9" s="35">
        <v>1026368.5366223118</v>
      </c>
      <c r="AX9" s="79">
        <v>6555.7076659767572</v>
      </c>
      <c r="AY9" s="120">
        <v>6396.0061604918692</v>
      </c>
      <c r="AZ9" s="35">
        <v>1036632.2219885349</v>
      </c>
      <c r="BA9" s="79">
        <v>6630.3060780030437</v>
      </c>
      <c r="BB9" s="120">
        <v>6404.7820483045152</v>
      </c>
      <c r="BC9" s="35">
        <v>1046998.5442084202</v>
      </c>
      <c r="BD9" s="79">
        <v>6705.7974805470512</v>
      </c>
      <c r="BE9" s="120">
        <v>6413.6121193845574</v>
      </c>
      <c r="BF9" s="35">
        <v>1057468.5296505045</v>
      </c>
      <c r="BG9" s="79">
        <v>6782.192977634244</v>
      </c>
      <c r="BH9" s="120">
        <v>6414.6428166486103</v>
      </c>
      <c r="BI9" s="35">
        <v>1068043.2149470095</v>
      </c>
      <c r="BJ9" s="79">
        <v>6851.1157366301222</v>
      </c>
      <c r="BK9" s="120">
        <v>6426.9816473111377</v>
      </c>
      <c r="BL9" s="35">
        <v>1078723.6470964795</v>
      </c>
      <c r="BM9" s="79">
        <v>6932.9370824096104</v>
      </c>
      <c r="BN9" s="120">
        <v>6439.3750548850621</v>
      </c>
      <c r="BO9" s="35">
        <v>1089510.8835674443</v>
      </c>
      <c r="BP9" s="79">
        <v>7015.7692056699834</v>
      </c>
      <c r="BQ9" s="120">
        <v>6451.8231711823792</v>
      </c>
      <c r="BR9" s="35">
        <v>1100405.9924031186</v>
      </c>
      <c r="BS9" s="79">
        <v>7099.6248794943822</v>
      </c>
      <c r="BT9" s="120">
        <v>6464.3261283147576</v>
      </c>
      <c r="BU9" s="35">
        <v>1111410.0523271498</v>
      </c>
      <c r="BV9" s="79">
        <v>7184.5170405300669</v>
      </c>
      <c r="BW9" s="120">
        <v>6467.8840586941633</v>
      </c>
      <c r="BX9" s="35">
        <v>1122524.1528504214</v>
      </c>
      <c r="BY9" s="79">
        <v>7260.3560737204107</v>
      </c>
      <c r="BZ9" s="120">
        <v>6476.2970950334629</v>
      </c>
      <c r="CA9" s="35">
        <v>1133749.3943789257</v>
      </c>
      <c r="CB9" s="79">
        <v>7342.4979093121847</v>
      </c>
      <c r="CC9" s="120">
        <v>6484.7653703470442</v>
      </c>
      <c r="CD9" s="35">
        <v>1145086.8883227149</v>
      </c>
      <c r="CE9" s="79">
        <v>7425.6197994335944</v>
      </c>
      <c r="CF9" s="120">
        <v>6493.2890179514243</v>
      </c>
      <c r="CG9" s="35">
        <v>1156537.7572059422</v>
      </c>
      <c r="CH9" s="79">
        <v>7509.7339177115155</v>
      </c>
      <c r="CI9" s="120">
        <v>6501.8681714658687</v>
      </c>
      <c r="CJ9" s="35">
        <v>1168103.1347780016</v>
      </c>
      <c r="CK9" s="79">
        <v>7594.8525930025944</v>
      </c>
      <c r="CL9" s="120">
        <v>6501.502964813013</v>
      </c>
      <c r="CM9" s="35">
        <v>1179784.1661257816</v>
      </c>
      <c r="CN9" s="79">
        <v>7670.3702539062178</v>
      </c>
      <c r="CO9" s="120">
        <v>6519.9935322194697</v>
      </c>
      <c r="CP9" s="35">
        <v>1191582.0077870395</v>
      </c>
      <c r="CQ9" s="79">
        <v>7769.1069838805879</v>
      </c>
      <c r="CR9" s="120">
        <v>6538.540008216456</v>
      </c>
      <c r="CS9" s="35">
        <v>1203497.82786491</v>
      </c>
      <c r="CT9" s="79">
        <v>7869.118697296316</v>
      </c>
      <c r="CU9" s="120">
        <v>6557.1425276404052</v>
      </c>
      <c r="CV9" s="35">
        <v>1215532.806143559</v>
      </c>
      <c r="CW9" s="79">
        <v>7970.4218569060113</v>
      </c>
      <c r="CX9" s="120">
        <v>6575.8012256335978</v>
      </c>
      <c r="CY9" s="35">
        <v>1227688.1342049947</v>
      </c>
      <c r="CZ9" s="79">
        <v>8073.0331376010281</v>
      </c>
      <c r="DA9" s="120">
        <v>6593.7162376447732</v>
      </c>
      <c r="DB9" s="35">
        <v>1239965.0155470446</v>
      </c>
      <c r="DC9" s="79">
        <v>8175.9774571240014</v>
      </c>
    </row>
    <row r="10" spans="1:108" x14ac:dyDescent="0.35">
      <c r="A10" s="9" t="s">
        <v>10</v>
      </c>
      <c r="B10" s="10" t="s">
        <v>92</v>
      </c>
      <c r="C10" s="133">
        <v>142</v>
      </c>
      <c r="D10" s="64">
        <v>180000</v>
      </c>
      <c r="E10" s="79">
        <v>25.56</v>
      </c>
      <c r="F10" s="120">
        <v>142</v>
      </c>
      <c r="G10" s="35">
        <v>181800</v>
      </c>
      <c r="H10" s="79">
        <v>25.8156</v>
      </c>
      <c r="I10" s="120">
        <v>142</v>
      </c>
      <c r="J10" s="35">
        <v>183618</v>
      </c>
      <c r="K10" s="79">
        <v>26.073755999999999</v>
      </c>
      <c r="L10" s="120">
        <v>142</v>
      </c>
      <c r="M10" s="35">
        <v>185454.18</v>
      </c>
      <c r="N10" s="79">
        <v>26.334493559999999</v>
      </c>
      <c r="O10" s="120">
        <v>142</v>
      </c>
      <c r="P10" s="35">
        <v>187308.7218</v>
      </c>
      <c r="Q10" s="79">
        <v>26.597838495600001</v>
      </c>
      <c r="R10" s="120">
        <v>142</v>
      </c>
      <c r="S10" s="35">
        <v>189181.809018</v>
      </c>
      <c r="T10" s="79">
        <v>26.863816880555998</v>
      </c>
      <c r="U10" s="120">
        <v>142</v>
      </c>
      <c r="V10" s="35">
        <v>191073.62710817999</v>
      </c>
      <c r="W10" s="79">
        <v>27.13245504936156</v>
      </c>
      <c r="X10" s="120">
        <v>142</v>
      </c>
      <c r="Y10" s="35">
        <v>192984.36337926181</v>
      </c>
      <c r="Z10" s="79">
        <v>27.403779599855177</v>
      </c>
      <c r="AA10" s="120">
        <v>142</v>
      </c>
      <c r="AB10" s="35">
        <v>194914.20701305443</v>
      </c>
      <c r="AC10" s="79">
        <v>27.677817395853729</v>
      </c>
      <c r="AD10" s="120">
        <v>162</v>
      </c>
      <c r="AE10" s="35">
        <v>196863.34908318496</v>
      </c>
      <c r="AF10" s="79">
        <v>31.891862551475963</v>
      </c>
      <c r="AG10" s="120">
        <v>162</v>
      </c>
      <c r="AH10" s="35">
        <v>198831.98257401682</v>
      </c>
      <c r="AI10" s="79">
        <v>32.210781176990729</v>
      </c>
      <c r="AJ10" s="120">
        <v>162</v>
      </c>
      <c r="AK10" s="35">
        <v>200820.302399757</v>
      </c>
      <c r="AL10" s="79">
        <v>32.532888988760632</v>
      </c>
      <c r="AM10" s="120">
        <v>162</v>
      </c>
      <c r="AN10" s="35">
        <v>202828.50542375457</v>
      </c>
      <c r="AO10" s="79">
        <v>32.85821787864824</v>
      </c>
      <c r="AP10" s="120">
        <v>162</v>
      </c>
      <c r="AQ10" s="35">
        <v>204856.79047799212</v>
      </c>
      <c r="AR10" s="79">
        <v>33.186800057434723</v>
      </c>
      <c r="AS10" s="120">
        <v>186</v>
      </c>
      <c r="AT10" s="35">
        <v>206905.35838277204</v>
      </c>
      <c r="AU10" s="79">
        <v>38.484396659195603</v>
      </c>
      <c r="AV10" s="120">
        <v>186</v>
      </c>
      <c r="AW10" s="35">
        <v>208974.41196659976</v>
      </c>
      <c r="AX10" s="79">
        <v>38.869240625787555</v>
      </c>
      <c r="AY10" s="120">
        <v>186</v>
      </c>
      <c r="AZ10" s="35">
        <v>211064.15608626575</v>
      </c>
      <c r="BA10" s="79">
        <v>39.257933032045429</v>
      </c>
      <c r="BB10" s="120">
        <v>186</v>
      </c>
      <c r="BC10" s="35">
        <v>213174.79764712841</v>
      </c>
      <c r="BD10" s="79">
        <v>39.650512362365887</v>
      </c>
      <c r="BE10" s="120">
        <v>186</v>
      </c>
      <c r="BF10" s="35">
        <v>215306.5456235997</v>
      </c>
      <c r="BG10" s="79">
        <v>40.047017485989542</v>
      </c>
      <c r="BH10" s="120">
        <v>196</v>
      </c>
      <c r="BI10" s="35">
        <v>217459.61107983568</v>
      </c>
      <c r="BJ10" s="79">
        <v>42.622083771647794</v>
      </c>
      <c r="BK10" s="120">
        <v>196</v>
      </c>
      <c r="BL10" s="35">
        <v>219634.20719063404</v>
      </c>
      <c r="BM10" s="79">
        <v>43.048304609364273</v>
      </c>
      <c r="BN10" s="120">
        <v>196</v>
      </c>
      <c r="BO10" s="35">
        <v>221830.54926254039</v>
      </c>
      <c r="BP10" s="79">
        <v>43.478787655457914</v>
      </c>
      <c r="BQ10" s="120">
        <v>196</v>
      </c>
      <c r="BR10" s="35">
        <v>224048.85475516578</v>
      </c>
      <c r="BS10" s="79">
        <v>43.913575532012494</v>
      </c>
      <c r="BT10" s="120">
        <v>196</v>
      </c>
      <c r="BU10" s="35">
        <v>226289.34330271743</v>
      </c>
      <c r="BV10" s="79">
        <v>44.352711287332617</v>
      </c>
      <c r="BW10" s="120">
        <v>215</v>
      </c>
      <c r="BX10" s="35">
        <v>228552.23673574461</v>
      </c>
      <c r="BY10" s="79">
        <v>49.138730898185088</v>
      </c>
      <c r="BZ10" s="120">
        <v>215</v>
      </c>
      <c r="CA10" s="35">
        <v>230837.75910310206</v>
      </c>
      <c r="CB10" s="79">
        <v>49.630118207166937</v>
      </c>
      <c r="CC10" s="120">
        <v>215</v>
      </c>
      <c r="CD10" s="35">
        <v>233146.13669413308</v>
      </c>
      <c r="CE10" s="79">
        <v>50.126419389238613</v>
      </c>
      <c r="CF10" s="120">
        <v>215</v>
      </c>
      <c r="CG10" s="35">
        <v>235477.59806107442</v>
      </c>
      <c r="CH10" s="79">
        <v>50.627683583131002</v>
      </c>
      <c r="CI10" s="120">
        <v>215</v>
      </c>
      <c r="CJ10" s="35">
        <v>237832.37404168517</v>
      </c>
      <c r="CK10" s="79">
        <v>51.13396041896231</v>
      </c>
      <c r="CL10" s="120">
        <v>225</v>
      </c>
      <c r="CM10" s="35">
        <v>240210.69778210201</v>
      </c>
      <c r="CN10" s="79">
        <v>54.047407000972946</v>
      </c>
      <c r="CO10" s="120">
        <v>225</v>
      </c>
      <c r="CP10" s="35">
        <v>242612.80475992305</v>
      </c>
      <c r="CQ10" s="79">
        <v>54.587881070982689</v>
      </c>
      <c r="CR10" s="120">
        <v>225</v>
      </c>
      <c r="CS10" s="35">
        <v>245038.93280752227</v>
      </c>
      <c r="CT10" s="79">
        <v>55.133759881692512</v>
      </c>
      <c r="CU10" s="120">
        <v>225</v>
      </c>
      <c r="CV10" s="35">
        <v>247489.3221355975</v>
      </c>
      <c r="CW10" s="79">
        <v>55.685097480509441</v>
      </c>
      <c r="CX10" s="120">
        <v>225</v>
      </c>
      <c r="CY10" s="35">
        <v>249964.21535695347</v>
      </c>
      <c r="CZ10" s="79">
        <v>56.241948455314535</v>
      </c>
      <c r="DA10" s="120">
        <v>230</v>
      </c>
      <c r="DB10" s="35">
        <v>252463.857510523</v>
      </c>
      <c r="DC10" s="79">
        <v>58.066687227420296</v>
      </c>
    </row>
    <row r="11" spans="1:108" x14ac:dyDescent="0.35">
      <c r="A11" s="9" t="s">
        <v>12</v>
      </c>
      <c r="B11" s="10" t="s">
        <v>140</v>
      </c>
      <c r="C11" s="133">
        <v>2.9584615384615387</v>
      </c>
      <c r="D11" s="13">
        <v>0</v>
      </c>
      <c r="E11" s="79">
        <v>0</v>
      </c>
      <c r="F11" s="120">
        <v>2.9584615384615387</v>
      </c>
      <c r="G11" s="35">
        <v>0</v>
      </c>
      <c r="H11" s="79">
        <v>0</v>
      </c>
      <c r="I11" s="120">
        <v>2.9584615384615387</v>
      </c>
      <c r="J11" s="35">
        <v>0</v>
      </c>
      <c r="K11" s="79">
        <v>0</v>
      </c>
      <c r="L11" s="120">
        <v>2.9584615384615387</v>
      </c>
      <c r="M11" s="35">
        <v>0</v>
      </c>
      <c r="N11" s="79">
        <v>0</v>
      </c>
      <c r="O11" s="120">
        <v>3.3076000000000003</v>
      </c>
      <c r="P11" s="35">
        <v>0</v>
      </c>
      <c r="Q11" s="79">
        <v>0</v>
      </c>
      <c r="R11" s="120">
        <v>3.3076000000000003</v>
      </c>
      <c r="S11" s="35">
        <v>0</v>
      </c>
      <c r="T11" s="79">
        <v>0</v>
      </c>
      <c r="U11" s="120">
        <v>3.3076000000000003</v>
      </c>
      <c r="V11" s="35">
        <v>0</v>
      </c>
      <c r="W11" s="79">
        <v>0</v>
      </c>
      <c r="X11" s="120">
        <v>3.3076000000000003</v>
      </c>
      <c r="Y11" s="35">
        <v>0</v>
      </c>
      <c r="Z11" s="79">
        <v>0</v>
      </c>
      <c r="AA11" s="120">
        <v>3.3076000000000003</v>
      </c>
      <c r="AB11" s="35">
        <v>0</v>
      </c>
      <c r="AC11" s="79">
        <v>0</v>
      </c>
      <c r="AD11" s="120">
        <v>3.5076000000000001</v>
      </c>
      <c r="AE11" s="35">
        <v>0</v>
      </c>
      <c r="AF11" s="79">
        <v>0</v>
      </c>
      <c r="AG11" s="120">
        <v>3.5076000000000001</v>
      </c>
      <c r="AH11" s="35">
        <v>0</v>
      </c>
      <c r="AI11" s="79">
        <v>0</v>
      </c>
      <c r="AJ11" s="120">
        <v>3.5076000000000001</v>
      </c>
      <c r="AK11" s="35">
        <v>0</v>
      </c>
      <c r="AL11" s="79">
        <v>0</v>
      </c>
      <c r="AM11" s="120">
        <v>3.5076000000000001</v>
      </c>
      <c r="AN11" s="35">
        <v>0</v>
      </c>
      <c r="AO11" s="79">
        <v>0</v>
      </c>
      <c r="AP11" s="120">
        <v>3.5076000000000001</v>
      </c>
      <c r="AQ11" s="35">
        <v>0</v>
      </c>
      <c r="AR11" s="79">
        <v>0</v>
      </c>
      <c r="AS11" s="120">
        <v>3.8076000000000003</v>
      </c>
      <c r="AT11" s="35">
        <v>0</v>
      </c>
      <c r="AU11" s="79">
        <v>0</v>
      </c>
      <c r="AV11" s="120">
        <v>3.8076000000000003</v>
      </c>
      <c r="AW11" s="35">
        <v>0</v>
      </c>
      <c r="AX11" s="79">
        <v>0</v>
      </c>
      <c r="AY11" s="120">
        <v>3.8076000000000003</v>
      </c>
      <c r="AZ11" s="35">
        <v>0</v>
      </c>
      <c r="BA11" s="79">
        <v>0</v>
      </c>
      <c r="BB11" s="120">
        <v>3.8076000000000003</v>
      </c>
      <c r="BC11" s="35">
        <v>0</v>
      </c>
      <c r="BD11" s="79">
        <v>0</v>
      </c>
      <c r="BE11" s="120">
        <v>3.8076000000000003</v>
      </c>
      <c r="BF11" s="35">
        <v>0</v>
      </c>
      <c r="BG11" s="79">
        <v>0</v>
      </c>
      <c r="BH11" s="120">
        <v>6.1</v>
      </c>
      <c r="BI11" s="35">
        <v>0</v>
      </c>
      <c r="BJ11" s="79">
        <v>0</v>
      </c>
      <c r="BK11" s="120">
        <v>6.1</v>
      </c>
      <c r="BL11" s="35">
        <v>0</v>
      </c>
      <c r="BM11" s="79">
        <v>0</v>
      </c>
      <c r="BN11" s="120">
        <v>6.1</v>
      </c>
      <c r="BO11" s="35">
        <v>0</v>
      </c>
      <c r="BP11" s="79">
        <v>0</v>
      </c>
      <c r="BQ11" s="120">
        <v>6.1</v>
      </c>
      <c r="BR11" s="35">
        <v>0</v>
      </c>
      <c r="BS11" s="79">
        <v>0</v>
      </c>
      <c r="BT11" s="120">
        <v>6.1</v>
      </c>
      <c r="BU11" s="35">
        <v>0</v>
      </c>
      <c r="BV11" s="79">
        <v>0</v>
      </c>
      <c r="BW11" s="120">
        <v>6.6</v>
      </c>
      <c r="BX11" s="35">
        <v>0</v>
      </c>
      <c r="BY11" s="79">
        <v>0</v>
      </c>
      <c r="BZ11" s="120">
        <v>6.6</v>
      </c>
      <c r="CA11" s="35">
        <v>0</v>
      </c>
      <c r="CB11" s="79">
        <v>0</v>
      </c>
      <c r="CC11" s="120">
        <v>6.6</v>
      </c>
      <c r="CD11" s="35">
        <v>0</v>
      </c>
      <c r="CE11" s="79">
        <v>0</v>
      </c>
      <c r="CF11" s="120">
        <v>6.6</v>
      </c>
      <c r="CG11" s="35">
        <v>0</v>
      </c>
      <c r="CH11" s="79">
        <v>0</v>
      </c>
      <c r="CI11" s="120">
        <v>6.6</v>
      </c>
      <c r="CJ11" s="35">
        <v>0</v>
      </c>
      <c r="CK11" s="79">
        <v>0</v>
      </c>
      <c r="CL11" s="120">
        <v>6.6</v>
      </c>
      <c r="CM11" s="35">
        <v>0</v>
      </c>
      <c r="CN11" s="79">
        <v>0</v>
      </c>
      <c r="CO11" s="120">
        <v>6.6</v>
      </c>
      <c r="CP11" s="35">
        <v>0</v>
      </c>
      <c r="CQ11" s="79">
        <v>0</v>
      </c>
      <c r="CR11" s="120">
        <v>6.6</v>
      </c>
      <c r="CS11" s="35">
        <v>0</v>
      </c>
      <c r="CT11" s="79">
        <v>0</v>
      </c>
      <c r="CU11" s="120">
        <v>6.6</v>
      </c>
      <c r="CV11" s="35">
        <v>0</v>
      </c>
      <c r="CW11" s="79">
        <v>0</v>
      </c>
      <c r="CX11" s="120">
        <v>6.6</v>
      </c>
      <c r="CY11" s="35">
        <v>0</v>
      </c>
      <c r="CZ11" s="79">
        <v>0</v>
      </c>
      <c r="DA11" s="120">
        <v>7.4</v>
      </c>
      <c r="DB11" s="35">
        <v>0</v>
      </c>
      <c r="DC11" s="79">
        <v>0</v>
      </c>
    </row>
    <row r="12" spans="1:108" x14ac:dyDescent="0.35">
      <c r="A12" s="9" t="s">
        <v>13</v>
      </c>
      <c r="B12" s="10" t="s">
        <v>101</v>
      </c>
      <c r="C12" s="133">
        <v>8.7119999999999993E-3</v>
      </c>
      <c r="D12" s="13">
        <v>0</v>
      </c>
      <c r="E12" s="79">
        <v>0</v>
      </c>
      <c r="F12" s="120">
        <v>8.7119999999999993E-3</v>
      </c>
      <c r="G12" s="35">
        <v>0</v>
      </c>
      <c r="H12" s="79">
        <v>0</v>
      </c>
      <c r="I12" s="120">
        <v>8.7119999999999993E-3</v>
      </c>
      <c r="J12" s="35">
        <v>0</v>
      </c>
      <c r="K12" s="79">
        <v>0</v>
      </c>
      <c r="L12" s="120">
        <v>8.7119999999999993E-3</v>
      </c>
      <c r="M12" s="35">
        <v>0</v>
      </c>
      <c r="N12" s="79">
        <v>0</v>
      </c>
      <c r="O12" s="120">
        <v>8.7119999999999993E-3</v>
      </c>
      <c r="P12" s="35">
        <v>0</v>
      </c>
      <c r="Q12" s="79">
        <v>0</v>
      </c>
      <c r="R12" s="120">
        <v>8.7119999999999993E-3</v>
      </c>
      <c r="S12" s="35">
        <v>0</v>
      </c>
      <c r="T12" s="79">
        <v>0</v>
      </c>
      <c r="U12" s="120">
        <v>8.7119999999999993E-3</v>
      </c>
      <c r="V12" s="35">
        <v>0</v>
      </c>
      <c r="W12" s="79">
        <v>0</v>
      </c>
      <c r="X12" s="120">
        <v>8.7119999999999993E-3</v>
      </c>
      <c r="Y12" s="35">
        <v>0</v>
      </c>
      <c r="Z12" s="79">
        <v>0</v>
      </c>
      <c r="AA12" s="120">
        <v>8.7119999999999993E-3</v>
      </c>
      <c r="AB12" s="35">
        <v>0</v>
      </c>
      <c r="AC12" s="79">
        <v>0</v>
      </c>
      <c r="AD12" s="120">
        <v>8.7119999999999993E-3</v>
      </c>
      <c r="AE12" s="35">
        <v>0</v>
      </c>
      <c r="AF12" s="79">
        <v>0</v>
      </c>
      <c r="AG12" s="120">
        <v>8.7119999999999993E-3</v>
      </c>
      <c r="AH12" s="35">
        <v>0</v>
      </c>
      <c r="AI12" s="79">
        <v>0</v>
      </c>
      <c r="AJ12" s="120">
        <v>8.7119999999999993E-3</v>
      </c>
      <c r="AK12" s="35">
        <v>0</v>
      </c>
      <c r="AL12" s="79">
        <v>0</v>
      </c>
      <c r="AM12" s="120">
        <v>8.7119999999999993E-3</v>
      </c>
      <c r="AN12" s="35">
        <v>0</v>
      </c>
      <c r="AO12" s="79">
        <v>0</v>
      </c>
      <c r="AP12" s="120">
        <v>8.7119999999999993E-3</v>
      </c>
      <c r="AQ12" s="35">
        <v>0</v>
      </c>
      <c r="AR12" s="79">
        <v>0</v>
      </c>
      <c r="AS12" s="120">
        <v>8.7119999999999993E-3</v>
      </c>
      <c r="AT12" s="35">
        <v>0</v>
      </c>
      <c r="AU12" s="79">
        <v>0</v>
      </c>
      <c r="AV12" s="120">
        <v>8.7119999999999993E-3</v>
      </c>
      <c r="AW12" s="35">
        <v>0</v>
      </c>
      <c r="AX12" s="79">
        <v>0</v>
      </c>
      <c r="AY12" s="120">
        <v>8.7119999999999993E-3</v>
      </c>
      <c r="AZ12" s="35">
        <v>0</v>
      </c>
      <c r="BA12" s="79">
        <v>0</v>
      </c>
      <c r="BB12" s="120">
        <v>8.7119999999999993E-3</v>
      </c>
      <c r="BC12" s="35">
        <v>0</v>
      </c>
      <c r="BD12" s="79">
        <v>0</v>
      </c>
      <c r="BE12" s="120">
        <v>8.7119999999999993E-3</v>
      </c>
      <c r="BF12" s="35">
        <v>0</v>
      </c>
      <c r="BG12" s="79">
        <v>0</v>
      </c>
      <c r="BH12" s="120">
        <v>0.17</v>
      </c>
      <c r="BI12" s="35">
        <v>0</v>
      </c>
      <c r="BJ12" s="79">
        <v>0</v>
      </c>
      <c r="BK12" s="120">
        <v>0.17</v>
      </c>
      <c r="BL12" s="35">
        <v>0</v>
      </c>
      <c r="BM12" s="79">
        <v>0</v>
      </c>
      <c r="BN12" s="120">
        <v>0.17</v>
      </c>
      <c r="BO12" s="35">
        <v>0</v>
      </c>
      <c r="BP12" s="79">
        <v>0</v>
      </c>
      <c r="BQ12" s="120">
        <v>0.17</v>
      </c>
      <c r="BR12" s="35">
        <v>0</v>
      </c>
      <c r="BS12" s="79">
        <v>0</v>
      </c>
      <c r="BT12" s="120">
        <v>0.17</v>
      </c>
      <c r="BU12" s="35">
        <v>0</v>
      </c>
      <c r="BV12" s="79">
        <v>0</v>
      </c>
      <c r="BW12" s="120">
        <v>0.17</v>
      </c>
      <c r="BX12" s="35">
        <v>0</v>
      </c>
      <c r="BY12" s="79">
        <v>0</v>
      </c>
      <c r="BZ12" s="120">
        <v>0.17</v>
      </c>
      <c r="CA12" s="35">
        <v>0</v>
      </c>
      <c r="CB12" s="79">
        <v>0</v>
      </c>
      <c r="CC12" s="120">
        <v>0.17</v>
      </c>
      <c r="CD12" s="35">
        <v>0</v>
      </c>
      <c r="CE12" s="79">
        <v>0</v>
      </c>
      <c r="CF12" s="120">
        <v>0.17</v>
      </c>
      <c r="CG12" s="35">
        <v>0</v>
      </c>
      <c r="CH12" s="79">
        <v>0</v>
      </c>
      <c r="CI12" s="120">
        <v>0.17</v>
      </c>
      <c r="CJ12" s="35">
        <v>0</v>
      </c>
      <c r="CK12" s="79">
        <v>0</v>
      </c>
      <c r="CL12" s="120">
        <v>0.17</v>
      </c>
      <c r="CM12" s="35">
        <v>0</v>
      </c>
      <c r="CN12" s="79">
        <v>0</v>
      </c>
      <c r="CO12" s="120">
        <v>0.17</v>
      </c>
      <c r="CP12" s="35">
        <v>0</v>
      </c>
      <c r="CQ12" s="79">
        <v>0</v>
      </c>
      <c r="CR12" s="120">
        <v>0.17</v>
      </c>
      <c r="CS12" s="35">
        <v>0</v>
      </c>
      <c r="CT12" s="79">
        <v>0</v>
      </c>
      <c r="CU12" s="120">
        <v>0.17</v>
      </c>
      <c r="CV12" s="35">
        <v>0</v>
      </c>
      <c r="CW12" s="79">
        <v>0</v>
      </c>
      <c r="CX12" s="120">
        <v>0.17</v>
      </c>
      <c r="CY12" s="35">
        <v>0</v>
      </c>
      <c r="CZ12" s="79">
        <v>0</v>
      </c>
      <c r="DA12" s="120">
        <v>0.17</v>
      </c>
      <c r="DB12" s="35">
        <v>0</v>
      </c>
      <c r="DC12" s="79">
        <v>0</v>
      </c>
    </row>
    <row r="13" spans="1:108" x14ac:dyDescent="0.35">
      <c r="A13" s="9" t="s">
        <v>14</v>
      </c>
      <c r="B13" s="10" t="s">
        <v>102</v>
      </c>
      <c r="C13" s="133">
        <v>283.27999999999997</v>
      </c>
      <c r="D13" s="13">
        <v>0</v>
      </c>
      <c r="E13" s="79">
        <v>0</v>
      </c>
      <c r="F13" s="120">
        <v>304.70999999999998</v>
      </c>
      <c r="G13" s="35">
        <v>0</v>
      </c>
      <c r="H13" s="79">
        <v>0</v>
      </c>
      <c r="I13" s="120">
        <v>326.14</v>
      </c>
      <c r="J13" s="35">
        <v>0</v>
      </c>
      <c r="K13" s="79">
        <v>0</v>
      </c>
      <c r="L13" s="120">
        <v>347.57</v>
      </c>
      <c r="M13" s="35">
        <v>0</v>
      </c>
      <c r="N13" s="79">
        <v>0</v>
      </c>
      <c r="O13" s="120">
        <v>369</v>
      </c>
      <c r="P13" s="35">
        <v>0</v>
      </c>
      <c r="Q13" s="79">
        <v>0</v>
      </c>
      <c r="R13" s="120">
        <v>404.6</v>
      </c>
      <c r="S13" s="35">
        <v>0</v>
      </c>
      <c r="T13" s="79">
        <v>0</v>
      </c>
      <c r="U13" s="120">
        <v>440.2</v>
      </c>
      <c r="V13" s="35">
        <v>0</v>
      </c>
      <c r="W13" s="79">
        <v>0</v>
      </c>
      <c r="X13" s="120">
        <v>475.79999999999995</v>
      </c>
      <c r="Y13" s="35">
        <v>0</v>
      </c>
      <c r="Z13" s="79">
        <v>0</v>
      </c>
      <c r="AA13" s="120">
        <v>511.39999999999992</v>
      </c>
      <c r="AB13" s="35">
        <v>0</v>
      </c>
      <c r="AC13" s="79">
        <v>0</v>
      </c>
      <c r="AD13" s="120">
        <v>547</v>
      </c>
      <c r="AE13" s="35">
        <v>0</v>
      </c>
      <c r="AF13" s="79">
        <v>0</v>
      </c>
      <c r="AG13" s="120">
        <v>230</v>
      </c>
      <c r="AH13" s="35">
        <v>0</v>
      </c>
      <c r="AI13" s="79">
        <v>0</v>
      </c>
      <c r="AJ13" s="120">
        <v>235</v>
      </c>
      <c r="AK13" s="35">
        <v>0</v>
      </c>
      <c r="AL13" s="79">
        <v>0</v>
      </c>
      <c r="AM13" s="120">
        <v>240</v>
      </c>
      <c r="AN13" s="35">
        <v>0</v>
      </c>
      <c r="AO13" s="79">
        <v>0</v>
      </c>
      <c r="AP13" s="120">
        <v>245</v>
      </c>
      <c r="AQ13" s="35">
        <v>0</v>
      </c>
      <c r="AR13" s="79">
        <v>0</v>
      </c>
      <c r="AS13" s="120">
        <v>669</v>
      </c>
      <c r="AT13" s="35">
        <v>0</v>
      </c>
      <c r="AU13" s="79">
        <v>0</v>
      </c>
      <c r="AV13" s="120">
        <v>681.4</v>
      </c>
      <c r="AW13" s="35">
        <v>0</v>
      </c>
      <c r="AX13" s="79">
        <v>0</v>
      </c>
      <c r="AY13" s="120">
        <v>693.8</v>
      </c>
      <c r="AZ13" s="35">
        <v>0</v>
      </c>
      <c r="BA13" s="79">
        <v>0</v>
      </c>
      <c r="BB13" s="120">
        <v>706.2</v>
      </c>
      <c r="BC13" s="35">
        <v>0</v>
      </c>
      <c r="BD13" s="79">
        <v>0</v>
      </c>
      <c r="BE13" s="120">
        <v>718.6</v>
      </c>
      <c r="BF13" s="35">
        <v>0</v>
      </c>
      <c r="BG13" s="79">
        <v>0</v>
      </c>
      <c r="BH13" s="120">
        <v>731</v>
      </c>
      <c r="BI13" s="35">
        <v>0</v>
      </c>
      <c r="BJ13" s="79">
        <v>0</v>
      </c>
      <c r="BK13" s="120">
        <v>749.4</v>
      </c>
      <c r="BL13" s="35">
        <v>0</v>
      </c>
      <c r="BM13" s="79">
        <v>0</v>
      </c>
      <c r="BN13" s="120">
        <v>767.8</v>
      </c>
      <c r="BO13" s="35">
        <v>0</v>
      </c>
      <c r="BP13" s="79">
        <v>0</v>
      </c>
      <c r="BQ13" s="120">
        <v>786.19999999999993</v>
      </c>
      <c r="BR13" s="35">
        <v>0</v>
      </c>
      <c r="BS13" s="79">
        <v>0</v>
      </c>
      <c r="BT13" s="120">
        <v>804.59999999999991</v>
      </c>
      <c r="BU13" s="35">
        <v>0</v>
      </c>
      <c r="BV13" s="79">
        <v>0</v>
      </c>
      <c r="BW13" s="120">
        <v>823</v>
      </c>
      <c r="BX13" s="35">
        <v>0</v>
      </c>
      <c r="BY13" s="79">
        <v>0</v>
      </c>
      <c r="BZ13" s="120">
        <v>847.2</v>
      </c>
      <c r="CA13" s="35">
        <v>0</v>
      </c>
      <c r="CB13" s="79">
        <v>0</v>
      </c>
      <c r="CC13" s="120">
        <v>871.40000000000009</v>
      </c>
      <c r="CD13" s="35">
        <v>0</v>
      </c>
      <c r="CE13" s="79">
        <v>0</v>
      </c>
      <c r="CF13" s="120">
        <v>895.60000000000014</v>
      </c>
      <c r="CG13" s="35">
        <v>0</v>
      </c>
      <c r="CH13" s="79">
        <v>0</v>
      </c>
      <c r="CI13" s="120">
        <v>919.80000000000018</v>
      </c>
      <c r="CJ13" s="35">
        <v>0</v>
      </c>
      <c r="CK13" s="79">
        <v>0</v>
      </c>
      <c r="CL13" s="120">
        <v>944</v>
      </c>
      <c r="CM13" s="35">
        <v>0</v>
      </c>
      <c r="CN13" s="79">
        <v>0</v>
      </c>
      <c r="CO13" s="120">
        <v>955.8</v>
      </c>
      <c r="CP13" s="35">
        <v>0</v>
      </c>
      <c r="CQ13" s="79">
        <v>0</v>
      </c>
      <c r="CR13" s="120">
        <v>967.59999999999991</v>
      </c>
      <c r="CS13" s="35">
        <v>0</v>
      </c>
      <c r="CT13" s="79">
        <v>0</v>
      </c>
      <c r="CU13" s="120">
        <v>979.39999999999986</v>
      </c>
      <c r="CV13" s="35">
        <v>0</v>
      </c>
      <c r="CW13" s="79">
        <v>0</v>
      </c>
      <c r="CX13" s="120">
        <v>991.19999999999982</v>
      </c>
      <c r="CY13" s="35">
        <v>0</v>
      </c>
      <c r="CZ13" s="79">
        <v>0</v>
      </c>
      <c r="DA13" s="120">
        <v>1003</v>
      </c>
      <c r="DB13" s="35">
        <v>0</v>
      </c>
      <c r="DC13" s="79">
        <v>0</v>
      </c>
    </row>
    <row r="14" spans="1:108" x14ac:dyDescent="0.35">
      <c r="A14" s="9" t="s">
        <v>15</v>
      </c>
      <c r="B14" s="10" t="s">
        <v>103</v>
      </c>
      <c r="C14" s="133">
        <v>25.091999999999999</v>
      </c>
      <c r="D14" s="13">
        <v>0</v>
      </c>
      <c r="E14" s="79">
        <v>0</v>
      </c>
      <c r="F14" s="120">
        <v>25.091999999999999</v>
      </c>
      <c r="G14" s="35">
        <v>0</v>
      </c>
      <c r="H14" s="79">
        <v>0</v>
      </c>
      <c r="I14" s="120">
        <v>25.091999999999999</v>
      </c>
      <c r="J14" s="35">
        <v>0</v>
      </c>
      <c r="K14" s="79">
        <v>0</v>
      </c>
      <c r="L14" s="120">
        <v>25.091999999999999</v>
      </c>
      <c r="M14" s="35">
        <v>0</v>
      </c>
      <c r="N14" s="79">
        <v>0</v>
      </c>
      <c r="O14" s="120">
        <v>25.091999999999999</v>
      </c>
      <c r="P14" s="35">
        <v>0</v>
      </c>
      <c r="Q14" s="79">
        <v>0</v>
      </c>
      <c r="R14" s="120">
        <v>25.091999999999999</v>
      </c>
      <c r="S14" s="35">
        <v>0</v>
      </c>
      <c r="T14" s="79">
        <v>0</v>
      </c>
      <c r="U14" s="120">
        <v>25.091999999999999</v>
      </c>
      <c r="V14" s="35">
        <v>0</v>
      </c>
      <c r="W14" s="79">
        <v>0</v>
      </c>
      <c r="X14" s="120">
        <v>25.091999999999999</v>
      </c>
      <c r="Y14" s="35">
        <v>0</v>
      </c>
      <c r="Z14" s="79">
        <v>0</v>
      </c>
      <c r="AA14" s="120">
        <v>25.091999999999999</v>
      </c>
      <c r="AB14" s="35">
        <v>0</v>
      </c>
      <c r="AC14" s="79">
        <v>0</v>
      </c>
      <c r="AD14" s="120">
        <v>29</v>
      </c>
      <c r="AE14" s="35">
        <v>0</v>
      </c>
      <c r="AF14" s="79">
        <v>0</v>
      </c>
      <c r="AG14" s="120">
        <v>29</v>
      </c>
      <c r="AH14" s="35">
        <v>0</v>
      </c>
      <c r="AI14" s="79">
        <v>0</v>
      </c>
      <c r="AJ14" s="120">
        <v>29</v>
      </c>
      <c r="AK14" s="35">
        <v>0</v>
      </c>
      <c r="AL14" s="79">
        <v>0</v>
      </c>
      <c r="AM14" s="120">
        <v>29</v>
      </c>
      <c r="AN14" s="35">
        <v>0</v>
      </c>
      <c r="AO14" s="79">
        <v>0</v>
      </c>
      <c r="AP14" s="120">
        <v>29</v>
      </c>
      <c r="AQ14" s="35">
        <v>0</v>
      </c>
      <c r="AR14" s="79">
        <v>0</v>
      </c>
      <c r="AS14" s="120">
        <v>29</v>
      </c>
      <c r="AT14" s="35">
        <v>0</v>
      </c>
      <c r="AU14" s="79">
        <v>0</v>
      </c>
      <c r="AV14" s="120">
        <v>29</v>
      </c>
      <c r="AW14" s="35">
        <v>0</v>
      </c>
      <c r="AX14" s="79">
        <v>0</v>
      </c>
      <c r="AY14" s="120">
        <v>29</v>
      </c>
      <c r="AZ14" s="35">
        <v>0</v>
      </c>
      <c r="BA14" s="79">
        <v>0</v>
      </c>
      <c r="BB14" s="120">
        <v>29</v>
      </c>
      <c r="BC14" s="35">
        <v>0</v>
      </c>
      <c r="BD14" s="79">
        <v>0</v>
      </c>
      <c r="BE14" s="120">
        <v>29</v>
      </c>
      <c r="BF14" s="35">
        <v>0</v>
      </c>
      <c r="BG14" s="79">
        <v>0</v>
      </c>
      <c r="BH14" s="120">
        <v>29</v>
      </c>
      <c r="BI14" s="35">
        <v>0</v>
      </c>
      <c r="BJ14" s="79">
        <v>0</v>
      </c>
      <c r="BK14" s="120">
        <v>29</v>
      </c>
      <c r="BL14" s="35">
        <v>0</v>
      </c>
      <c r="BM14" s="79">
        <v>0</v>
      </c>
      <c r="BN14" s="120">
        <v>29</v>
      </c>
      <c r="BO14" s="35">
        <v>0</v>
      </c>
      <c r="BP14" s="79">
        <v>0</v>
      </c>
      <c r="BQ14" s="120">
        <v>29</v>
      </c>
      <c r="BR14" s="35">
        <v>0</v>
      </c>
      <c r="BS14" s="79">
        <v>0</v>
      </c>
      <c r="BT14" s="120">
        <v>29</v>
      </c>
      <c r="BU14" s="35">
        <v>0</v>
      </c>
      <c r="BV14" s="79">
        <v>0</v>
      </c>
      <c r="BW14" s="120">
        <v>29</v>
      </c>
      <c r="BX14" s="35">
        <v>0</v>
      </c>
      <c r="BY14" s="79">
        <v>0</v>
      </c>
      <c r="BZ14" s="120">
        <v>29</v>
      </c>
      <c r="CA14" s="35">
        <v>0</v>
      </c>
      <c r="CB14" s="79">
        <v>0</v>
      </c>
      <c r="CC14" s="120">
        <v>29</v>
      </c>
      <c r="CD14" s="35">
        <v>0</v>
      </c>
      <c r="CE14" s="79">
        <v>0</v>
      </c>
      <c r="CF14" s="120">
        <v>29</v>
      </c>
      <c r="CG14" s="35">
        <v>0</v>
      </c>
      <c r="CH14" s="79">
        <v>0</v>
      </c>
      <c r="CI14" s="120">
        <v>29</v>
      </c>
      <c r="CJ14" s="35">
        <v>0</v>
      </c>
      <c r="CK14" s="79">
        <v>0</v>
      </c>
      <c r="CL14" s="120">
        <v>29</v>
      </c>
      <c r="CM14" s="35">
        <v>0</v>
      </c>
      <c r="CN14" s="79">
        <v>0</v>
      </c>
      <c r="CO14" s="120">
        <v>29</v>
      </c>
      <c r="CP14" s="35">
        <v>0</v>
      </c>
      <c r="CQ14" s="79">
        <v>0</v>
      </c>
      <c r="CR14" s="120">
        <v>29</v>
      </c>
      <c r="CS14" s="35">
        <v>0</v>
      </c>
      <c r="CT14" s="79">
        <v>0</v>
      </c>
      <c r="CU14" s="120">
        <v>29</v>
      </c>
      <c r="CV14" s="35">
        <v>0</v>
      </c>
      <c r="CW14" s="79">
        <v>0</v>
      </c>
      <c r="CX14" s="120">
        <v>29</v>
      </c>
      <c r="CY14" s="35">
        <v>0</v>
      </c>
      <c r="CZ14" s="79">
        <v>0</v>
      </c>
      <c r="DA14" s="120">
        <v>29</v>
      </c>
      <c r="DB14" s="35">
        <v>0</v>
      </c>
      <c r="DC14" s="79">
        <v>0</v>
      </c>
    </row>
    <row r="15" spans="1:108" x14ac:dyDescent="0.35">
      <c r="A15" s="9" t="s">
        <v>16</v>
      </c>
      <c r="B15" s="10" t="s">
        <v>104</v>
      </c>
      <c r="C15" s="133">
        <v>114</v>
      </c>
      <c r="D15" s="13">
        <v>0</v>
      </c>
      <c r="E15" s="79">
        <v>0</v>
      </c>
      <c r="F15" s="120">
        <v>114</v>
      </c>
      <c r="G15" s="35">
        <v>0</v>
      </c>
      <c r="H15" s="79">
        <v>0</v>
      </c>
      <c r="I15" s="120">
        <v>114</v>
      </c>
      <c r="J15" s="35">
        <v>0</v>
      </c>
      <c r="K15" s="79">
        <v>0</v>
      </c>
      <c r="L15" s="120">
        <v>114</v>
      </c>
      <c r="M15" s="35">
        <v>0</v>
      </c>
      <c r="N15" s="79">
        <v>0</v>
      </c>
      <c r="O15" s="120">
        <v>114</v>
      </c>
      <c r="P15" s="35">
        <v>0</v>
      </c>
      <c r="Q15" s="79">
        <v>0</v>
      </c>
      <c r="R15" s="120">
        <v>114</v>
      </c>
      <c r="S15" s="35">
        <v>0</v>
      </c>
      <c r="T15" s="79">
        <v>0</v>
      </c>
      <c r="U15" s="120">
        <v>114</v>
      </c>
      <c r="V15" s="35">
        <v>0</v>
      </c>
      <c r="W15" s="79">
        <v>0</v>
      </c>
      <c r="X15" s="120">
        <v>114</v>
      </c>
      <c r="Y15" s="35">
        <v>0</v>
      </c>
      <c r="Z15" s="79">
        <v>0</v>
      </c>
      <c r="AA15" s="120">
        <v>114</v>
      </c>
      <c r="AB15" s="35">
        <v>0</v>
      </c>
      <c r="AC15" s="79">
        <v>0</v>
      </c>
      <c r="AD15" s="120">
        <v>114</v>
      </c>
      <c r="AE15" s="35">
        <v>0</v>
      </c>
      <c r="AF15" s="79">
        <v>0</v>
      </c>
      <c r="AG15" s="120">
        <v>114</v>
      </c>
      <c r="AH15" s="35">
        <v>0</v>
      </c>
      <c r="AI15" s="79">
        <v>0</v>
      </c>
      <c r="AJ15" s="120">
        <v>114</v>
      </c>
      <c r="AK15" s="35">
        <v>0</v>
      </c>
      <c r="AL15" s="79">
        <v>0</v>
      </c>
      <c r="AM15" s="120">
        <v>114</v>
      </c>
      <c r="AN15" s="35">
        <v>0</v>
      </c>
      <c r="AO15" s="79">
        <v>0</v>
      </c>
      <c r="AP15" s="120">
        <v>114</v>
      </c>
      <c r="AQ15" s="35">
        <v>0</v>
      </c>
      <c r="AR15" s="79">
        <v>0</v>
      </c>
      <c r="AS15" s="120">
        <v>114</v>
      </c>
      <c r="AT15" s="35">
        <v>0</v>
      </c>
      <c r="AU15" s="79">
        <v>0</v>
      </c>
      <c r="AV15" s="120">
        <v>115.4</v>
      </c>
      <c r="AW15" s="35">
        <v>0</v>
      </c>
      <c r="AX15" s="79">
        <v>0</v>
      </c>
      <c r="AY15" s="120">
        <v>116.80000000000001</v>
      </c>
      <c r="AZ15" s="35">
        <v>0</v>
      </c>
      <c r="BA15" s="79">
        <v>0</v>
      </c>
      <c r="BB15" s="120">
        <v>118.20000000000002</v>
      </c>
      <c r="BC15" s="35">
        <v>0</v>
      </c>
      <c r="BD15" s="79">
        <v>0</v>
      </c>
      <c r="BE15" s="120">
        <v>119.60000000000002</v>
      </c>
      <c r="BF15" s="35">
        <v>0</v>
      </c>
      <c r="BG15" s="79">
        <v>0</v>
      </c>
      <c r="BH15" s="120">
        <v>121</v>
      </c>
      <c r="BI15" s="35">
        <v>0</v>
      </c>
      <c r="BJ15" s="79">
        <v>0</v>
      </c>
      <c r="BK15" s="120">
        <v>121</v>
      </c>
      <c r="BL15" s="35">
        <v>0</v>
      </c>
      <c r="BM15" s="79">
        <v>0</v>
      </c>
      <c r="BN15" s="120">
        <v>121</v>
      </c>
      <c r="BO15" s="35">
        <v>0</v>
      </c>
      <c r="BP15" s="79">
        <v>0</v>
      </c>
      <c r="BQ15" s="120">
        <v>121</v>
      </c>
      <c r="BR15" s="35">
        <v>0</v>
      </c>
      <c r="BS15" s="79">
        <v>0</v>
      </c>
      <c r="BT15" s="120">
        <v>121</v>
      </c>
      <c r="BU15" s="35">
        <v>0</v>
      </c>
      <c r="BV15" s="79">
        <v>0</v>
      </c>
      <c r="BW15" s="120">
        <v>121</v>
      </c>
      <c r="BX15" s="35">
        <v>0</v>
      </c>
      <c r="BY15" s="79">
        <v>0</v>
      </c>
      <c r="BZ15" s="120">
        <v>121.8</v>
      </c>
      <c r="CA15" s="35">
        <v>0</v>
      </c>
      <c r="CB15" s="79">
        <v>0</v>
      </c>
      <c r="CC15" s="120">
        <v>122.6</v>
      </c>
      <c r="CD15" s="35">
        <v>0</v>
      </c>
      <c r="CE15" s="79">
        <v>0</v>
      </c>
      <c r="CF15" s="120">
        <v>123.39999999999999</v>
      </c>
      <c r="CG15" s="35">
        <v>0</v>
      </c>
      <c r="CH15" s="79">
        <v>0</v>
      </c>
      <c r="CI15" s="120">
        <v>124.19999999999999</v>
      </c>
      <c r="CJ15" s="35">
        <v>0</v>
      </c>
      <c r="CK15" s="79">
        <v>0</v>
      </c>
      <c r="CL15" s="120">
        <v>125</v>
      </c>
      <c r="CM15" s="35">
        <v>0</v>
      </c>
      <c r="CN15" s="79">
        <v>0</v>
      </c>
      <c r="CO15" s="120">
        <v>126.2</v>
      </c>
      <c r="CP15" s="35">
        <v>0</v>
      </c>
      <c r="CQ15" s="79">
        <v>0</v>
      </c>
      <c r="CR15" s="120">
        <v>127.4</v>
      </c>
      <c r="CS15" s="35">
        <v>0</v>
      </c>
      <c r="CT15" s="79">
        <v>0</v>
      </c>
      <c r="CU15" s="120">
        <v>128.6</v>
      </c>
      <c r="CV15" s="35">
        <v>0</v>
      </c>
      <c r="CW15" s="79">
        <v>0</v>
      </c>
      <c r="CX15" s="120">
        <v>129.79999999999998</v>
      </c>
      <c r="CY15" s="35">
        <v>0</v>
      </c>
      <c r="CZ15" s="79">
        <v>0</v>
      </c>
      <c r="DA15" s="120">
        <v>131</v>
      </c>
      <c r="DB15" s="35">
        <v>0</v>
      </c>
      <c r="DC15" s="79">
        <v>0</v>
      </c>
    </row>
    <row r="16" spans="1:108" x14ac:dyDescent="0.35">
      <c r="A16" s="9" t="s">
        <v>24</v>
      </c>
      <c r="B16" s="10" t="s">
        <v>105</v>
      </c>
      <c r="C16" s="133">
        <v>0</v>
      </c>
      <c r="D16" s="13">
        <v>0</v>
      </c>
      <c r="E16" s="79">
        <v>0</v>
      </c>
      <c r="F16" s="120">
        <v>0</v>
      </c>
      <c r="G16" s="35">
        <v>0</v>
      </c>
      <c r="H16" s="79">
        <v>0</v>
      </c>
      <c r="I16" s="120">
        <v>0</v>
      </c>
      <c r="J16" s="35">
        <v>0</v>
      </c>
      <c r="K16" s="79">
        <v>0</v>
      </c>
      <c r="L16" s="120">
        <v>0</v>
      </c>
      <c r="M16" s="35">
        <v>0</v>
      </c>
      <c r="N16" s="79">
        <v>0</v>
      </c>
      <c r="O16" s="120">
        <v>0</v>
      </c>
      <c r="P16" s="35">
        <v>0</v>
      </c>
      <c r="Q16" s="79">
        <v>0</v>
      </c>
      <c r="R16" s="120">
        <v>0</v>
      </c>
      <c r="S16" s="35">
        <v>0</v>
      </c>
      <c r="T16" s="79">
        <v>0</v>
      </c>
      <c r="U16" s="120">
        <v>0</v>
      </c>
      <c r="V16" s="35">
        <v>0</v>
      </c>
      <c r="W16" s="79">
        <v>0</v>
      </c>
      <c r="X16" s="120">
        <v>0</v>
      </c>
      <c r="Y16" s="35">
        <v>0</v>
      </c>
      <c r="Z16" s="79">
        <v>0</v>
      </c>
      <c r="AA16" s="120">
        <v>0</v>
      </c>
      <c r="AB16" s="35">
        <v>0</v>
      </c>
      <c r="AC16" s="79">
        <v>0</v>
      </c>
      <c r="AD16" s="120">
        <v>0</v>
      </c>
      <c r="AE16" s="35">
        <v>0</v>
      </c>
      <c r="AF16" s="79">
        <v>0</v>
      </c>
      <c r="AG16" s="120">
        <v>0</v>
      </c>
      <c r="AH16" s="35">
        <v>0</v>
      </c>
      <c r="AI16" s="79">
        <v>0</v>
      </c>
      <c r="AJ16" s="120">
        <v>0</v>
      </c>
      <c r="AK16" s="35">
        <v>0</v>
      </c>
      <c r="AL16" s="79">
        <v>0</v>
      </c>
      <c r="AM16" s="120">
        <v>0</v>
      </c>
      <c r="AN16" s="35">
        <v>0</v>
      </c>
      <c r="AO16" s="79">
        <v>0</v>
      </c>
      <c r="AP16" s="120">
        <v>0</v>
      </c>
      <c r="AQ16" s="35">
        <v>0</v>
      </c>
      <c r="AR16" s="79">
        <v>0</v>
      </c>
      <c r="AS16" s="120">
        <v>96</v>
      </c>
      <c r="AT16" s="35">
        <v>0</v>
      </c>
      <c r="AU16" s="79">
        <v>0</v>
      </c>
      <c r="AV16" s="120">
        <v>96</v>
      </c>
      <c r="AW16" s="35">
        <v>0</v>
      </c>
      <c r="AX16" s="79">
        <v>0</v>
      </c>
      <c r="AY16" s="120">
        <v>96</v>
      </c>
      <c r="AZ16" s="35">
        <v>0</v>
      </c>
      <c r="BA16" s="79">
        <v>0</v>
      </c>
      <c r="BB16" s="120">
        <v>96</v>
      </c>
      <c r="BC16" s="35">
        <v>0</v>
      </c>
      <c r="BD16" s="79">
        <v>0</v>
      </c>
      <c r="BE16" s="120">
        <v>96</v>
      </c>
      <c r="BF16" s="35">
        <v>0</v>
      </c>
      <c r="BG16" s="79">
        <v>0</v>
      </c>
      <c r="BH16" s="120">
        <v>96</v>
      </c>
      <c r="BI16" s="35">
        <v>0</v>
      </c>
      <c r="BJ16" s="79">
        <v>0</v>
      </c>
      <c r="BK16" s="120">
        <v>96</v>
      </c>
      <c r="BL16" s="35">
        <v>0</v>
      </c>
      <c r="BM16" s="79">
        <v>0</v>
      </c>
      <c r="BN16" s="120">
        <v>96</v>
      </c>
      <c r="BO16" s="35">
        <v>0</v>
      </c>
      <c r="BP16" s="79">
        <v>0</v>
      </c>
      <c r="BQ16" s="120">
        <v>96</v>
      </c>
      <c r="BR16" s="35">
        <v>0</v>
      </c>
      <c r="BS16" s="79">
        <v>0</v>
      </c>
      <c r="BT16" s="120">
        <v>96</v>
      </c>
      <c r="BU16" s="35">
        <v>0</v>
      </c>
      <c r="BV16" s="79">
        <v>0</v>
      </c>
      <c r="BW16" s="120">
        <v>96</v>
      </c>
      <c r="BX16" s="35">
        <v>0</v>
      </c>
      <c r="BY16" s="79">
        <v>0</v>
      </c>
      <c r="BZ16" s="120">
        <v>96</v>
      </c>
      <c r="CA16" s="35">
        <v>0</v>
      </c>
      <c r="CB16" s="79">
        <v>0</v>
      </c>
      <c r="CC16" s="120">
        <v>96</v>
      </c>
      <c r="CD16" s="35">
        <v>0</v>
      </c>
      <c r="CE16" s="79">
        <v>0</v>
      </c>
      <c r="CF16" s="120">
        <v>96</v>
      </c>
      <c r="CG16" s="35">
        <v>0</v>
      </c>
      <c r="CH16" s="79">
        <v>0</v>
      </c>
      <c r="CI16" s="120">
        <v>96</v>
      </c>
      <c r="CJ16" s="35">
        <v>0</v>
      </c>
      <c r="CK16" s="79">
        <v>0</v>
      </c>
      <c r="CL16" s="120">
        <v>96</v>
      </c>
      <c r="CM16" s="35">
        <v>0</v>
      </c>
      <c r="CN16" s="79">
        <v>0</v>
      </c>
      <c r="CO16" s="120">
        <v>96</v>
      </c>
      <c r="CP16" s="35">
        <v>0</v>
      </c>
      <c r="CQ16" s="79">
        <v>0</v>
      </c>
      <c r="CR16" s="120">
        <v>96</v>
      </c>
      <c r="CS16" s="35">
        <v>0</v>
      </c>
      <c r="CT16" s="79">
        <v>0</v>
      </c>
      <c r="CU16" s="120">
        <v>96</v>
      </c>
      <c r="CV16" s="35">
        <v>0</v>
      </c>
      <c r="CW16" s="79">
        <v>0</v>
      </c>
      <c r="CX16" s="120">
        <v>96</v>
      </c>
      <c r="CY16" s="35">
        <v>0</v>
      </c>
      <c r="CZ16" s="79">
        <v>0</v>
      </c>
      <c r="DA16" s="120">
        <v>96</v>
      </c>
      <c r="DB16" s="35">
        <v>0</v>
      </c>
      <c r="DC16" s="79">
        <v>0</v>
      </c>
    </row>
    <row r="17" spans="1:107" ht="26.5" x14ac:dyDescent="0.35">
      <c r="A17" s="9" t="s">
        <v>30</v>
      </c>
      <c r="B17" s="10" t="s">
        <v>106</v>
      </c>
      <c r="C17" s="133">
        <v>2095</v>
      </c>
      <c r="D17" s="64">
        <v>-94000</v>
      </c>
      <c r="E17" s="79">
        <v>-196.93</v>
      </c>
      <c r="F17" s="123">
        <v>2095</v>
      </c>
      <c r="G17" s="35">
        <v>-94940</v>
      </c>
      <c r="H17" s="79">
        <v>-198.89930000000001</v>
      </c>
      <c r="I17" s="123">
        <v>2095</v>
      </c>
      <c r="J17" s="35">
        <v>-95889.4</v>
      </c>
      <c r="K17" s="79">
        <v>-200.888293</v>
      </c>
      <c r="L17" s="123">
        <v>2095</v>
      </c>
      <c r="M17" s="35">
        <v>-96848.293999999994</v>
      </c>
      <c r="N17" s="79">
        <v>-202.89717592999997</v>
      </c>
      <c r="O17" s="41">
        <v>2172.8142857142857</v>
      </c>
      <c r="P17" s="35">
        <v>-97816.776939999996</v>
      </c>
      <c r="Q17" s="79">
        <v>-212.53769031775968</v>
      </c>
      <c r="R17" s="123">
        <v>2172.8142857142857</v>
      </c>
      <c r="S17" s="35">
        <v>-98794.944709399992</v>
      </c>
      <c r="T17" s="79">
        <v>-214.66306722093728</v>
      </c>
      <c r="U17" s="123">
        <v>2172.8142857142857</v>
      </c>
      <c r="V17" s="35">
        <v>-99782.894156493989</v>
      </c>
      <c r="W17" s="79">
        <v>-216.80969789314668</v>
      </c>
      <c r="X17" s="123">
        <v>2172.8142857142857</v>
      </c>
      <c r="Y17" s="35">
        <v>-100780.72309805892</v>
      </c>
      <c r="Z17" s="79">
        <v>-218.97779487207811</v>
      </c>
      <c r="AA17" s="123">
        <v>2172.8142857142857</v>
      </c>
      <c r="AB17" s="35">
        <v>-101788.53032903951</v>
      </c>
      <c r="AC17" s="79">
        <v>-221.16757282079888</v>
      </c>
      <c r="AD17" s="41">
        <v>3150</v>
      </c>
      <c r="AE17" s="35">
        <v>-102806.41563232991</v>
      </c>
      <c r="AF17" s="79">
        <v>-323.8402092418392</v>
      </c>
      <c r="AG17" s="123">
        <v>3150</v>
      </c>
      <c r="AH17" s="35">
        <v>-103834.4797886532</v>
      </c>
      <c r="AI17" s="79">
        <v>-327.07861133425763</v>
      </c>
      <c r="AJ17" s="123">
        <v>3150</v>
      </c>
      <c r="AK17" s="35">
        <v>-104872.82458653973</v>
      </c>
      <c r="AL17" s="79">
        <v>-330.34939744760021</v>
      </c>
      <c r="AM17" s="123">
        <v>3150</v>
      </c>
      <c r="AN17" s="35">
        <v>-105921.55283240513</v>
      </c>
      <c r="AO17" s="79">
        <v>-333.65289142207615</v>
      </c>
      <c r="AP17" s="123">
        <v>3150</v>
      </c>
      <c r="AQ17" s="35">
        <v>-106980.76836072918</v>
      </c>
      <c r="AR17" s="79">
        <v>-336.98942033629692</v>
      </c>
      <c r="AS17" s="41">
        <v>3150</v>
      </c>
      <c r="AT17" s="35">
        <v>-108050.57604433647</v>
      </c>
      <c r="AU17" s="79">
        <v>-340.35931453965986</v>
      </c>
      <c r="AV17" s="123">
        <v>3150</v>
      </c>
      <c r="AW17" s="35">
        <v>-109131.08180477984</v>
      </c>
      <c r="AX17" s="79">
        <v>-343.76290768505652</v>
      </c>
      <c r="AY17" s="123">
        <v>3150</v>
      </c>
      <c r="AZ17" s="35">
        <v>-110222.39262282764</v>
      </c>
      <c r="BA17" s="79">
        <v>-347.20053676190702</v>
      </c>
      <c r="BB17" s="123">
        <v>3150</v>
      </c>
      <c r="BC17" s="35">
        <v>-111324.61654905592</v>
      </c>
      <c r="BD17" s="79">
        <v>-350.67254212952616</v>
      </c>
      <c r="BE17" s="123">
        <v>3150</v>
      </c>
      <c r="BF17" s="35">
        <v>-112437.86271454649</v>
      </c>
      <c r="BG17" s="79">
        <v>-354.17926755082141</v>
      </c>
      <c r="BH17" s="41">
        <v>3150</v>
      </c>
      <c r="BI17" s="35">
        <v>-113562.24134169194</v>
      </c>
      <c r="BJ17" s="79">
        <v>-357.7210602263296</v>
      </c>
      <c r="BK17" s="123">
        <v>3150</v>
      </c>
      <c r="BL17" s="35">
        <v>-114697.86375510886</v>
      </c>
      <c r="BM17" s="79">
        <v>-361.29827082859288</v>
      </c>
      <c r="BN17" s="123">
        <v>3150</v>
      </c>
      <c r="BO17" s="35">
        <v>-115844.84239265995</v>
      </c>
      <c r="BP17" s="79">
        <v>-364.9112535368788</v>
      </c>
      <c r="BQ17" s="123">
        <v>3150</v>
      </c>
      <c r="BR17" s="35">
        <v>-117003.29081658655</v>
      </c>
      <c r="BS17" s="79">
        <v>-368.56036607224763</v>
      </c>
      <c r="BT17" s="123">
        <v>3150</v>
      </c>
      <c r="BU17" s="35">
        <v>-118173.32372475242</v>
      </c>
      <c r="BV17" s="79">
        <v>-372.24596973297014</v>
      </c>
      <c r="BW17" s="41">
        <v>3150</v>
      </c>
      <c r="BX17" s="35">
        <v>-119355.05696199994</v>
      </c>
      <c r="BY17" s="79">
        <v>-375.96842943029981</v>
      </c>
      <c r="BZ17" s="123">
        <v>3150</v>
      </c>
      <c r="CA17" s="35">
        <v>-120548.60753161994</v>
      </c>
      <c r="CB17" s="79">
        <v>-379.72811372460279</v>
      </c>
      <c r="CC17" s="123">
        <v>3150</v>
      </c>
      <c r="CD17" s="35">
        <v>-121754.09360693615</v>
      </c>
      <c r="CE17" s="79">
        <v>-383.52539486184889</v>
      </c>
      <c r="CF17" s="123">
        <v>3150</v>
      </c>
      <c r="CG17" s="35">
        <v>-122971.63454300551</v>
      </c>
      <c r="CH17" s="79">
        <v>-387.36064881046735</v>
      </c>
      <c r="CI17" s="123">
        <v>3150</v>
      </c>
      <c r="CJ17" s="35">
        <v>-124201.35088843557</v>
      </c>
      <c r="CK17" s="79">
        <v>-391.23425529857207</v>
      </c>
      <c r="CL17" s="41">
        <v>3150</v>
      </c>
      <c r="CM17" s="35">
        <v>-125443.36439731992</v>
      </c>
      <c r="CN17" s="79">
        <v>-395.14659785155771</v>
      </c>
      <c r="CO17" s="123">
        <v>3150</v>
      </c>
      <c r="CP17" s="35">
        <v>-126697.79804129312</v>
      </c>
      <c r="CQ17" s="79">
        <v>-399.09806383007333</v>
      </c>
      <c r="CR17" s="123">
        <v>3150</v>
      </c>
      <c r="CS17" s="35">
        <v>-127964.77602170606</v>
      </c>
      <c r="CT17" s="79">
        <v>-403.08904446837408</v>
      </c>
      <c r="CU17" s="123">
        <v>3150</v>
      </c>
      <c r="CV17" s="35">
        <v>-129244.42378192312</v>
      </c>
      <c r="CW17" s="79">
        <v>-407.11993491305782</v>
      </c>
      <c r="CX17" s="123">
        <v>3150</v>
      </c>
      <c r="CY17" s="35">
        <v>-130536.86801974235</v>
      </c>
      <c r="CZ17" s="79">
        <v>-411.19113426218843</v>
      </c>
      <c r="DA17" s="41">
        <v>3150</v>
      </c>
      <c r="DB17" s="35">
        <v>-131842.23669993976</v>
      </c>
      <c r="DC17" s="79">
        <v>-415.30304560481022</v>
      </c>
    </row>
    <row r="18" spans="1:107" x14ac:dyDescent="0.35">
      <c r="A18" s="9" t="s">
        <v>265</v>
      </c>
      <c r="B18" s="10" t="s">
        <v>266</v>
      </c>
      <c r="C18" s="133">
        <v>0</v>
      </c>
      <c r="D18" s="64">
        <v>350000</v>
      </c>
      <c r="E18" s="79">
        <v>0</v>
      </c>
      <c r="F18" s="123">
        <v>0</v>
      </c>
      <c r="G18" s="35">
        <v>353500</v>
      </c>
      <c r="H18" s="79">
        <v>0</v>
      </c>
      <c r="I18" s="123">
        <v>0</v>
      </c>
      <c r="J18" s="35">
        <v>357035</v>
      </c>
      <c r="K18" s="79">
        <v>0</v>
      </c>
      <c r="L18" s="123">
        <v>0</v>
      </c>
      <c r="M18" s="35">
        <v>360605.35</v>
      </c>
      <c r="N18" s="79">
        <v>0</v>
      </c>
      <c r="O18" s="41">
        <v>0</v>
      </c>
      <c r="P18" s="35">
        <v>364211.40349999996</v>
      </c>
      <c r="Q18" s="79">
        <v>0</v>
      </c>
      <c r="R18" s="123">
        <v>0</v>
      </c>
      <c r="S18" s="35">
        <v>367853.51753499993</v>
      </c>
      <c r="T18" s="79">
        <v>0</v>
      </c>
      <c r="U18" s="123">
        <v>0</v>
      </c>
      <c r="V18" s="35">
        <v>371532.05271034996</v>
      </c>
      <c r="W18" s="79">
        <v>0</v>
      </c>
      <c r="X18" s="123">
        <v>0</v>
      </c>
      <c r="Y18" s="35">
        <v>375247.37323745346</v>
      </c>
      <c r="Z18" s="79">
        <v>0</v>
      </c>
      <c r="AA18" s="123">
        <v>0</v>
      </c>
      <c r="AB18" s="35">
        <v>378999.84696982801</v>
      </c>
      <c r="AC18" s="79">
        <v>0</v>
      </c>
      <c r="AD18" s="41">
        <v>0</v>
      </c>
      <c r="AE18" s="35">
        <v>382789.84543952631</v>
      </c>
      <c r="AF18" s="79">
        <v>0</v>
      </c>
      <c r="AG18" s="123">
        <v>0</v>
      </c>
      <c r="AH18" s="35">
        <v>386617.74389392155</v>
      </c>
      <c r="AI18" s="79">
        <v>0</v>
      </c>
      <c r="AJ18" s="123">
        <v>0</v>
      </c>
      <c r="AK18" s="35">
        <v>390483.92133286077</v>
      </c>
      <c r="AL18" s="79">
        <v>0</v>
      </c>
      <c r="AM18" s="123">
        <v>0</v>
      </c>
      <c r="AN18" s="35">
        <v>394388.76054618938</v>
      </c>
      <c r="AO18" s="79">
        <v>0</v>
      </c>
      <c r="AP18" s="123">
        <v>0</v>
      </c>
      <c r="AQ18" s="35">
        <v>398332.64815165126</v>
      </c>
      <c r="AR18" s="79">
        <v>0</v>
      </c>
      <c r="AS18" s="41">
        <v>0</v>
      </c>
      <c r="AT18" s="35">
        <v>402315.97463316779</v>
      </c>
      <c r="AU18" s="79">
        <v>0</v>
      </c>
      <c r="AV18" s="123">
        <v>0</v>
      </c>
      <c r="AW18" s="35">
        <v>406339.13437949948</v>
      </c>
      <c r="AX18" s="79">
        <v>0</v>
      </c>
      <c r="AY18" s="123">
        <v>0</v>
      </c>
      <c r="AZ18" s="35">
        <v>410402.52572329447</v>
      </c>
      <c r="BA18" s="79">
        <v>0</v>
      </c>
      <c r="BB18" s="123">
        <v>0</v>
      </c>
      <c r="BC18" s="35">
        <v>414506.55098052742</v>
      </c>
      <c r="BD18" s="79">
        <v>0</v>
      </c>
      <c r="BE18" s="123">
        <v>0</v>
      </c>
      <c r="BF18" s="35">
        <v>418651.6164903327</v>
      </c>
      <c r="BG18" s="79">
        <v>0</v>
      </c>
      <c r="BH18" s="41">
        <v>0</v>
      </c>
      <c r="BI18" s="35">
        <v>422838.13265523606</v>
      </c>
      <c r="BJ18" s="79">
        <v>0</v>
      </c>
      <c r="BK18" s="123">
        <v>0</v>
      </c>
      <c r="BL18" s="35">
        <v>427066.51398178842</v>
      </c>
      <c r="BM18" s="79">
        <v>0</v>
      </c>
      <c r="BN18" s="123">
        <v>0</v>
      </c>
      <c r="BO18" s="35">
        <v>431337.17912160628</v>
      </c>
      <c r="BP18" s="79">
        <v>0</v>
      </c>
      <c r="BQ18" s="123">
        <v>0</v>
      </c>
      <c r="BR18" s="35">
        <v>435650.55091282236</v>
      </c>
      <c r="BS18" s="79">
        <v>0</v>
      </c>
      <c r="BT18" s="123">
        <v>0</v>
      </c>
      <c r="BU18" s="35">
        <v>440007.05642195058</v>
      </c>
      <c r="BV18" s="79">
        <v>0</v>
      </c>
      <c r="BW18" s="41">
        <v>0</v>
      </c>
      <c r="BX18" s="35">
        <v>444407.12698617007</v>
      </c>
      <c r="BY18" s="79">
        <v>0</v>
      </c>
      <c r="BZ18" s="123">
        <v>0</v>
      </c>
      <c r="CA18" s="35">
        <v>448851.19825603178</v>
      </c>
      <c r="CB18" s="79">
        <v>0</v>
      </c>
      <c r="CC18" s="123">
        <v>0</v>
      </c>
      <c r="CD18" s="35">
        <v>453339.71023859212</v>
      </c>
      <c r="CE18" s="79">
        <v>0</v>
      </c>
      <c r="CF18" s="123">
        <v>0</v>
      </c>
      <c r="CG18" s="35">
        <v>457873.10734097805</v>
      </c>
      <c r="CH18" s="79">
        <v>0</v>
      </c>
      <c r="CI18" s="123">
        <v>0</v>
      </c>
      <c r="CJ18" s="35">
        <v>462451.83841438784</v>
      </c>
      <c r="CK18" s="79">
        <v>0</v>
      </c>
      <c r="CL18" s="41">
        <v>0</v>
      </c>
      <c r="CM18" s="35">
        <v>467076.35679853172</v>
      </c>
      <c r="CN18" s="79">
        <v>0</v>
      </c>
      <c r="CO18" s="123">
        <v>0</v>
      </c>
      <c r="CP18" s="35">
        <v>471747.12036651705</v>
      </c>
      <c r="CQ18" s="79">
        <v>0</v>
      </c>
      <c r="CR18" s="123">
        <v>0</v>
      </c>
      <c r="CS18" s="35">
        <v>476464.59157018224</v>
      </c>
      <c r="CT18" s="79">
        <v>0</v>
      </c>
      <c r="CU18" s="123">
        <v>0</v>
      </c>
      <c r="CV18" s="35">
        <v>481229.23748588405</v>
      </c>
      <c r="CW18" s="79">
        <v>0</v>
      </c>
      <c r="CX18" s="123">
        <v>0</v>
      </c>
      <c r="CY18" s="35">
        <v>486041.52986074291</v>
      </c>
      <c r="CZ18" s="79">
        <v>0</v>
      </c>
      <c r="DA18" s="41">
        <v>0</v>
      </c>
      <c r="DB18" s="35">
        <v>490901.94515935035</v>
      </c>
      <c r="DC18" s="79">
        <v>0</v>
      </c>
    </row>
    <row r="19" spans="1:107" x14ac:dyDescent="0.35">
      <c r="A19" s="6">
        <v>2</v>
      </c>
      <c r="B19" s="3" t="s">
        <v>77</v>
      </c>
      <c r="C19" s="89">
        <v>23185.015010273666</v>
      </c>
      <c r="D19" s="15">
        <v>556110.93056103855</v>
      </c>
      <c r="E19" s="80">
        <v>12893.440272434935</v>
      </c>
      <c r="F19" s="89">
        <v>23016.348257359812</v>
      </c>
      <c r="G19" s="15">
        <v>569575.44284667959</v>
      </c>
      <c r="H19" s="80">
        <v>13109.546751399117</v>
      </c>
      <c r="I19" s="43">
        <v>22988.656513550122</v>
      </c>
      <c r="J19" s="15">
        <v>577677.41275261214</v>
      </c>
      <c r="K19" s="80">
        <v>13280.027617406118</v>
      </c>
      <c r="L19" s="43">
        <v>22963.355545354942</v>
      </c>
      <c r="M19" s="15">
        <v>585903.82450946618</v>
      </c>
      <c r="N19" s="80">
        <v>13454.317837594121</v>
      </c>
      <c r="O19" s="43">
        <v>22845.207291029095</v>
      </c>
      <c r="P19" s="15">
        <v>594013.6402674414</v>
      </c>
      <c r="Q19" s="80">
        <v>13570.364745608485</v>
      </c>
      <c r="R19" s="43">
        <v>22746.903119150556</v>
      </c>
      <c r="S19" s="15">
        <v>602629.34220806742</v>
      </c>
      <c r="T19" s="80">
        <v>13707.951263964336</v>
      </c>
      <c r="U19" s="43">
        <v>22651.039729019394</v>
      </c>
      <c r="V19" s="15">
        <v>611395.99764504074</v>
      </c>
      <c r="W19" s="80">
        <v>13848.755032821266</v>
      </c>
      <c r="X19" s="43">
        <v>22557.265118220093</v>
      </c>
      <c r="Y19" s="15">
        <v>620320.10136770771</v>
      </c>
      <c r="Z19" s="80">
        <v>13992.724984712546</v>
      </c>
      <c r="AA19" s="43">
        <v>22462.97202738974</v>
      </c>
      <c r="AB19" s="15">
        <v>629433.11752413888</v>
      </c>
      <c r="AC19" s="80">
        <v>14138.938512057452</v>
      </c>
      <c r="AD19" s="43">
        <v>23319.260661983</v>
      </c>
      <c r="AE19" s="15">
        <v>637524.11513291509</v>
      </c>
      <c r="AF19" s="80">
        <v>14866.59101908451</v>
      </c>
      <c r="AG19" s="43">
        <v>23242.037090735023</v>
      </c>
      <c r="AH19" s="15">
        <v>645174.99561786675</v>
      </c>
      <c r="AI19" s="80">
        <v>14995.181178165263</v>
      </c>
      <c r="AJ19" s="43">
        <v>23160.218376190056</v>
      </c>
      <c r="AK19" s="15">
        <v>652992.56002666347</v>
      </c>
      <c r="AL19" s="80">
        <v>15123.450288244921</v>
      </c>
      <c r="AM19" s="43">
        <v>23077.368139792394</v>
      </c>
      <c r="AN19" s="15">
        <v>660923.26082919515</v>
      </c>
      <c r="AO19" s="80">
        <v>15252.369402307366</v>
      </c>
      <c r="AP19" s="43">
        <v>22993.469855432053</v>
      </c>
      <c r="AQ19" s="15">
        <v>668969.45742516557</v>
      </c>
      <c r="AR19" s="80">
        <v>15381.929053510281</v>
      </c>
      <c r="AS19" s="43">
        <v>23003.987685976033</v>
      </c>
      <c r="AT19" s="15">
        <v>676930.02935781784</v>
      </c>
      <c r="AU19" s="80">
        <v>15572.090059614635</v>
      </c>
      <c r="AV19" s="43">
        <v>22929.631500965417</v>
      </c>
      <c r="AW19" s="15">
        <v>685147.11221619626</v>
      </c>
      <c r="AX19" s="80">
        <v>15710.170807067982</v>
      </c>
      <c r="AY19" s="43">
        <v>22854.39525674926</v>
      </c>
      <c r="AZ19" s="15">
        <v>693481.09749958431</v>
      </c>
      <c r="BA19" s="80">
        <v>15849.091105339769</v>
      </c>
      <c r="BB19" s="43">
        <v>22778.403688342605</v>
      </c>
      <c r="BC19" s="15">
        <v>701932.59169044171</v>
      </c>
      <c r="BD19" s="80">
        <v>15988.903935529443</v>
      </c>
      <c r="BE19" s="43">
        <v>22701.648032287711</v>
      </c>
      <c r="BF19" s="15">
        <v>710503.81100346404</v>
      </c>
      <c r="BG19" s="80">
        <v>16129.607442999708</v>
      </c>
      <c r="BH19" s="43">
        <v>22624.252362161398</v>
      </c>
      <c r="BI19" s="15">
        <v>719195.32955355826</v>
      </c>
      <c r="BJ19" s="80">
        <v>16271.256633507535</v>
      </c>
      <c r="BK19" s="43">
        <v>22554.10358363617</v>
      </c>
      <c r="BL19" s="15">
        <v>727987.90818364453</v>
      </c>
      <c r="BM19" s="80">
        <v>16419.114688808535</v>
      </c>
      <c r="BN19" s="43">
        <v>22482.803864157959</v>
      </c>
      <c r="BO19" s="15">
        <v>736910.12167421228</v>
      </c>
      <c r="BP19" s="80">
        <v>16567.805731114091</v>
      </c>
      <c r="BQ19" s="43">
        <v>22410.066319420137</v>
      </c>
      <c r="BR19" s="15">
        <v>745968.35981596401</v>
      </c>
      <c r="BS19" s="80">
        <v>16717.200415664818</v>
      </c>
      <c r="BT19" s="43">
        <v>22335.992304222917</v>
      </c>
      <c r="BU19" s="15">
        <v>755164.02473248309</v>
      </c>
      <c r="BV19" s="80">
        <v>16867.337844850746</v>
      </c>
      <c r="BW19" s="43">
        <v>22260.124058680281</v>
      </c>
      <c r="BX19" s="15">
        <v>764505.0397425273</v>
      </c>
      <c r="BY19" s="80">
        <v>17017.977028154957</v>
      </c>
      <c r="BZ19" s="43">
        <v>22165.467399373716</v>
      </c>
      <c r="CA19" s="15">
        <v>774113.76800652791</v>
      </c>
      <c r="CB19" s="80">
        <v>17158.593488155042</v>
      </c>
      <c r="CC19" s="43">
        <v>22069.726865928977</v>
      </c>
      <c r="CD19" s="15">
        <v>783871.64827977389</v>
      </c>
      <c r="CE19" s="80">
        <v>17299.833175480155</v>
      </c>
      <c r="CF19" s="43">
        <v>21973.066428575374</v>
      </c>
      <c r="CG19" s="15">
        <v>793779.3681373999</v>
      </c>
      <c r="CH19" s="80">
        <v>17441.766785715674</v>
      </c>
      <c r="CI19" s="43">
        <v>21875.590021284148</v>
      </c>
      <c r="CJ19" s="15">
        <v>803838.4146092427</v>
      </c>
      <c r="CK19" s="80">
        <v>17584.439601350819</v>
      </c>
      <c r="CL19" s="43">
        <v>21777.346138207355</v>
      </c>
      <c r="CM19" s="15">
        <v>814051.08823068079</v>
      </c>
      <c r="CN19" s="80">
        <v>17727.872322583913</v>
      </c>
      <c r="CO19" s="43">
        <v>21696.833851790911</v>
      </c>
      <c r="CP19" s="15">
        <v>824275.92155669187</v>
      </c>
      <c r="CQ19" s="80">
        <v>17884.177718047384</v>
      </c>
      <c r="CR19" s="43">
        <v>21615.405435959678</v>
      </c>
      <c r="CS19" s="15">
        <v>834655.14425705525</v>
      </c>
      <c r="CT19" s="80">
        <v>18041.40934232566</v>
      </c>
      <c r="CU19" s="43">
        <v>21533.23982602363</v>
      </c>
      <c r="CV19" s="15">
        <v>845188.84822353174</v>
      </c>
      <c r="CW19" s="80">
        <v>18199.654167077995</v>
      </c>
      <c r="CX19" s="43">
        <v>21450.459941708858</v>
      </c>
      <c r="CY19" s="15">
        <v>855877.90974553127</v>
      </c>
      <c r="CZ19" s="80">
        <v>18358.974817990027</v>
      </c>
      <c r="DA19" s="43">
        <v>21416.118213143171</v>
      </c>
      <c r="DB19" s="15">
        <v>865598.52036507847</v>
      </c>
      <c r="DC19" s="80">
        <v>18537.760237260336</v>
      </c>
    </row>
    <row r="20" spans="1:107" x14ac:dyDescent="0.35">
      <c r="A20" s="9" t="s">
        <v>25</v>
      </c>
      <c r="B20" s="10" t="s">
        <v>78</v>
      </c>
      <c r="C20" s="88">
        <v>4762</v>
      </c>
      <c r="D20" s="13">
        <v>488300</v>
      </c>
      <c r="E20" s="79">
        <v>2325.2846</v>
      </c>
      <c r="F20" s="120">
        <v>4667.75</v>
      </c>
      <c r="G20" s="35">
        <v>511500</v>
      </c>
      <c r="H20" s="79">
        <v>2387.5541250000001</v>
      </c>
      <c r="I20" s="41">
        <v>4573.5</v>
      </c>
      <c r="J20" s="35">
        <v>516615</v>
      </c>
      <c r="K20" s="79">
        <v>2362.7387024999998</v>
      </c>
      <c r="L20" s="41">
        <v>4479.25</v>
      </c>
      <c r="M20" s="35">
        <v>521781.15</v>
      </c>
      <c r="N20" s="79">
        <v>2337.1882161375001</v>
      </c>
      <c r="O20" s="41">
        <v>4446</v>
      </c>
      <c r="P20" s="35">
        <v>526998.96149999998</v>
      </c>
      <c r="Q20" s="79">
        <v>2343.0373828289999</v>
      </c>
      <c r="R20" s="41">
        <v>4350.1019999999999</v>
      </c>
      <c r="S20" s="35">
        <v>532268.95111499995</v>
      </c>
      <c r="T20" s="79">
        <v>2315.4242287832631</v>
      </c>
      <c r="U20" s="41">
        <v>4254.2039999999997</v>
      </c>
      <c r="V20" s="35">
        <v>537591.64062614995</v>
      </c>
      <c r="W20" s="79">
        <v>2287.0245079183292</v>
      </c>
      <c r="X20" s="41">
        <v>4158.3059999999996</v>
      </c>
      <c r="Y20" s="35">
        <v>542967.55703241145</v>
      </c>
      <c r="Z20" s="79">
        <v>2257.8252502132186</v>
      </c>
      <c r="AA20" s="41">
        <v>4062.4079999999994</v>
      </c>
      <c r="AB20" s="35">
        <v>548397.23260273552</v>
      </c>
      <c r="AC20" s="79">
        <v>2227.8133049032135</v>
      </c>
      <c r="AD20" s="41">
        <v>4264.01</v>
      </c>
      <c r="AE20" s="35">
        <v>553881.20492876286</v>
      </c>
      <c r="AF20" s="79">
        <v>2361.7549966282945</v>
      </c>
      <c r="AG20" s="41">
        <v>4245.8142000000007</v>
      </c>
      <c r="AH20" s="35">
        <v>559420.01697805047</v>
      </c>
      <c r="AI20" s="79">
        <v>2375.1934518496478</v>
      </c>
      <c r="AJ20" s="41">
        <v>4227.6184000000003</v>
      </c>
      <c r="AK20" s="35">
        <v>565014.21714783099</v>
      </c>
      <c r="AL20" s="79">
        <v>2388.6645006757658</v>
      </c>
      <c r="AM20" s="41">
        <v>4209.4225999999999</v>
      </c>
      <c r="AN20" s="35">
        <v>570664.35931930935</v>
      </c>
      <c r="AO20" s="79">
        <v>2402.1674511332212</v>
      </c>
      <c r="AP20" s="41">
        <v>4191.2268000000004</v>
      </c>
      <c r="AQ20" s="35">
        <v>576371.0029125025</v>
      </c>
      <c r="AR20" s="79">
        <v>2415.7015941497589</v>
      </c>
      <c r="AS20" s="41">
        <v>4173.0309999999999</v>
      </c>
      <c r="AT20" s="35">
        <v>582134.71294162748</v>
      </c>
      <c r="AU20" s="79">
        <v>2429.2662032815128</v>
      </c>
      <c r="AV20" s="41">
        <v>4168.2248</v>
      </c>
      <c r="AW20" s="35">
        <v>587956.06007104379</v>
      </c>
      <c r="AX20" s="79">
        <v>2450.7330308984147</v>
      </c>
      <c r="AY20" s="41">
        <v>4163.4186</v>
      </c>
      <c r="AZ20" s="35">
        <v>593835.62067175424</v>
      </c>
      <c r="BA20" s="79">
        <v>2472.3862684473261</v>
      </c>
      <c r="BB20" s="41">
        <v>4158.6124</v>
      </c>
      <c r="BC20" s="35">
        <v>599773.97687847179</v>
      </c>
      <c r="BD20" s="79">
        <v>2494.2274974441261</v>
      </c>
      <c r="BE20" s="41">
        <v>4153.8062</v>
      </c>
      <c r="BF20" s="35">
        <v>605771.71664725651</v>
      </c>
      <c r="BG20" s="79">
        <v>2516.2583123940171</v>
      </c>
      <c r="BH20" s="41">
        <v>4149</v>
      </c>
      <c r="BI20" s="35">
        <v>611829.43381372909</v>
      </c>
      <c r="BJ20" s="79">
        <v>2538.4803208931617</v>
      </c>
      <c r="BK20" s="41">
        <v>4146.2</v>
      </c>
      <c r="BL20" s="35">
        <v>617947.72815186635</v>
      </c>
      <c r="BM20" s="79">
        <v>2562.1348704632683</v>
      </c>
      <c r="BN20" s="41">
        <v>4143.3999999999996</v>
      </c>
      <c r="BO20" s="35">
        <v>624127.20543338498</v>
      </c>
      <c r="BP20" s="79">
        <v>2586.0086629926873</v>
      </c>
      <c r="BQ20" s="41">
        <v>4140.5999999999995</v>
      </c>
      <c r="BR20" s="35">
        <v>630368.4774877188</v>
      </c>
      <c r="BS20" s="79">
        <v>2610.1037178856482</v>
      </c>
      <c r="BT20" s="41">
        <v>4137.7999999999993</v>
      </c>
      <c r="BU20" s="35">
        <v>636672.16226259596</v>
      </c>
      <c r="BV20" s="79">
        <v>2634.4220730101692</v>
      </c>
      <c r="BW20" s="41">
        <v>4135</v>
      </c>
      <c r="BX20" s="35">
        <v>643038.88388522191</v>
      </c>
      <c r="BY20" s="79">
        <v>2658.9657848653928</v>
      </c>
      <c r="BZ20" s="41">
        <v>4135</v>
      </c>
      <c r="CA20" s="35">
        <v>649469.27272407408</v>
      </c>
      <c r="CB20" s="79">
        <v>2685.5554427140464</v>
      </c>
      <c r="CC20" s="41">
        <v>4135</v>
      </c>
      <c r="CD20" s="35">
        <v>655963.96545131481</v>
      </c>
      <c r="CE20" s="79">
        <v>2712.4109971411867</v>
      </c>
      <c r="CF20" s="41">
        <v>4135</v>
      </c>
      <c r="CG20" s="35">
        <v>662523.60510582791</v>
      </c>
      <c r="CH20" s="79">
        <v>2739.5351071125983</v>
      </c>
      <c r="CI20" s="41">
        <v>4135</v>
      </c>
      <c r="CJ20" s="35">
        <v>669148.84115688619</v>
      </c>
      <c r="CK20" s="79">
        <v>2766.9304581837246</v>
      </c>
      <c r="CL20" s="41">
        <v>4135</v>
      </c>
      <c r="CM20" s="35">
        <v>675840.32956845511</v>
      </c>
      <c r="CN20" s="79">
        <v>2794.599762765562</v>
      </c>
      <c r="CO20" s="41">
        <v>4135</v>
      </c>
      <c r="CP20" s="35">
        <v>682598.73286413972</v>
      </c>
      <c r="CQ20" s="79">
        <v>2822.5457603932177</v>
      </c>
      <c r="CR20" s="41">
        <v>4135</v>
      </c>
      <c r="CS20" s="35">
        <v>689424.72019278107</v>
      </c>
      <c r="CT20" s="79">
        <v>2850.77121799715</v>
      </c>
      <c r="CU20" s="41">
        <v>4135</v>
      </c>
      <c r="CV20" s="35">
        <v>696318.96739470889</v>
      </c>
      <c r="CW20" s="79">
        <v>2879.2789301771213</v>
      </c>
      <c r="CX20" s="41">
        <v>4135</v>
      </c>
      <c r="CY20" s="35">
        <v>703282.15706865594</v>
      </c>
      <c r="CZ20" s="79">
        <v>2908.0717194788922</v>
      </c>
      <c r="DA20" s="41">
        <v>4135</v>
      </c>
      <c r="DB20" s="35">
        <v>710314.97863934247</v>
      </c>
      <c r="DC20" s="79">
        <v>2937.1524366736812</v>
      </c>
    </row>
    <row r="21" spans="1:107" x14ac:dyDescent="0.35">
      <c r="A21" s="58" t="s">
        <v>26</v>
      </c>
      <c r="B21" s="55" t="s">
        <v>117</v>
      </c>
      <c r="C21" s="90">
        <v>1023</v>
      </c>
      <c r="D21" s="65">
        <v>488300</v>
      </c>
      <c r="E21" s="79">
        <v>499.53089999999997</v>
      </c>
      <c r="F21" s="123">
        <v>1023</v>
      </c>
      <c r="G21" s="35">
        <v>511500</v>
      </c>
      <c r="H21" s="79">
        <v>523.2645</v>
      </c>
      <c r="I21" s="123">
        <v>1023</v>
      </c>
      <c r="J21" s="35">
        <v>516615</v>
      </c>
      <c r="K21" s="79">
        <v>528.49714500000005</v>
      </c>
      <c r="L21" s="123">
        <v>1023</v>
      </c>
      <c r="M21" s="35">
        <v>521781.15</v>
      </c>
      <c r="N21" s="79">
        <v>533.7821164500001</v>
      </c>
      <c r="O21" s="122">
        <v>1084</v>
      </c>
      <c r="P21" s="35">
        <v>526998.96149999998</v>
      </c>
      <c r="Q21" s="79">
        <v>571.26687426600006</v>
      </c>
      <c r="R21" s="123">
        <v>1084</v>
      </c>
      <c r="S21" s="35">
        <v>532268.95111499995</v>
      </c>
      <c r="T21" s="79">
        <v>576.9795430086599</v>
      </c>
      <c r="U21" s="123">
        <v>1084</v>
      </c>
      <c r="V21" s="35">
        <v>537591.64062614995</v>
      </c>
      <c r="W21" s="79">
        <v>582.74933843874658</v>
      </c>
      <c r="X21" s="123">
        <v>1084</v>
      </c>
      <c r="Y21" s="35">
        <v>542967.55703241145</v>
      </c>
      <c r="Z21" s="79">
        <v>588.57683182313406</v>
      </c>
      <c r="AA21" s="123">
        <v>1084</v>
      </c>
      <c r="AB21" s="35">
        <v>548397.23260273552</v>
      </c>
      <c r="AC21" s="79">
        <v>594.46260014136533</v>
      </c>
      <c r="AD21" s="59">
        <v>1381.5</v>
      </c>
      <c r="AE21" s="35">
        <v>553881.20492876286</v>
      </c>
      <c r="AF21" s="79">
        <v>765.18688460908595</v>
      </c>
      <c r="AG21" s="129">
        <v>1381.5</v>
      </c>
      <c r="AH21" s="35">
        <v>559420.01697805047</v>
      </c>
      <c r="AI21" s="79">
        <v>772.83875345517674</v>
      </c>
      <c r="AJ21" s="129">
        <v>1381.5</v>
      </c>
      <c r="AK21" s="35">
        <v>565014.21714783099</v>
      </c>
      <c r="AL21" s="79">
        <v>780.56714098972861</v>
      </c>
      <c r="AM21" s="129">
        <v>1381.5</v>
      </c>
      <c r="AN21" s="35">
        <v>570664.35931930935</v>
      </c>
      <c r="AO21" s="79">
        <v>788.3728123996259</v>
      </c>
      <c r="AP21" s="129">
        <v>1381.5</v>
      </c>
      <c r="AQ21" s="35">
        <v>576371.0029125025</v>
      </c>
      <c r="AR21" s="79">
        <v>796.25654052362211</v>
      </c>
      <c r="AS21" s="59">
        <v>1381.5</v>
      </c>
      <c r="AT21" s="35">
        <v>582134.71294162748</v>
      </c>
      <c r="AU21" s="79">
        <v>804.21910592885843</v>
      </c>
      <c r="AV21" s="129">
        <v>1381.5</v>
      </c>
      <c r="AW21" s="35">
        <v>587956.06007104379</v>
      </c>
      <c r="AX21" s="79">
        <v>812.26129698814702</v>
      </c>
      <c r="AY21" s="129">
        <v>1381.5</v>
      </c>
      <c r="AZ21" s="35">
        <v>593835.62067175424</v>
      </c>
      <c r="BA21" s="79">
        <v>820.38390995802843</v>
      </c>
      <c r="BB21" s="129">
        <v>1381.5</v>
      </c>
      <c r="BC21" s="35">
        <v>599773.97687847179</v>
      </c>
      <c r="BD21" s="79">
        <v>828.58774905760868</v>
      </c>
      <c r="BE21" s="129">
        <v>1381.5</v>
      </c>
      <c r="BF21" s="35">
        <v>605771.71664725651</v>
      </c>
      <c r="BG21" s="79">
        <v>836.87362654818492</v>
      </c>
      <c r="BH21" s="59">
        <v>1381.5</v>
      </c>
      <c r="BI21" s="35">
        <v>611829.43381372909</v>
      </c>
      <c r="BJ21" s="79">
        <v>845.24236281366666</v>
      </c>
      <c r="BK21" s="129">
        <v>1381.5</v>
      </c>
      <c r="BL21" s="35">
        <v>617947.72815186635</v>
      </c>
      <c r="BM21" s="79">
        <v>853.69478644180333</v>
      </c>
      <c r="BN21" s="129">
        <v>1381.5</v>
      </c>
      <c r="BO21" s="35">
        <v>624127.20543338498</v>
      </c>
      <c r="BP21" s="79">
        <v>862.23173430622137</v>
      </c>
      <c r="BQ21" s="129">
        <v>1381.5</v>
      </c>
      <c r="BR21" s="35">
        <v>630368.4774877188</v>
      </c>
      <c r="BS21" s="79">
        <v>870.85405164928352</v>
      </c>
      <c r="BT21" s="129">
        <v>1381.5</v>
      </c>
      <c r="BU21" s="35">
        <v>636672.16226259596</v>
      </c>
      <c r="BV21" s="79">
        <v>879.56259216577632</v>
      </c>
      <c r="BW21" s="59">
        <v>1381.5</v>
      </c>
      <c r="BX21" s="35">
        <v>643038.88388522191</v>
      </c>
      <c r="BY21" s="79">
        <v>888.35821808743401</v>
      </c>
      <c r="BZ21" s="129">
        <v>1381.5</v>
      </c>
      <c r="CA21" s="35">
        <v>649469.27272407408</v>
      </c>
      <c r="CB21" s="79">
        <v>897.24180026830834</v>
      </c>
      <c r="CC21" s="129">
        <v>1381.5</v>
      </c>
      <c r="CD21" s="35">
        <v>655963.96545131481</v>
      </c>
      <c r="CE21" s="79">
        <v>906.21421827099141</v>
      </c>
      <c r="CF21" s="129">
        <v>1381.5</v>
      </c>
      <c r="CG21" s="35">
        <v>662523.60510582791</v>
      </c>
      <c r="CH21" s="79">
        <v>915.27636045370127</v>
      </c>
      <c r="CI21" s="129">
        <v>1381.5</v>
      </c>
      <c r="CJ21" s="35">
        <v>669148.84115688619</v>
      </c>
      <c r="CK21" s="79">
        <v>924.42912405823824</v>
      </c>
      <c r="CL21" s="59">
        <v>1381.5</v>
      </c>
      <c r="CM21" s="35">
        <v>675840.32956845511</v>
      </c>
      <c r="CN21" s="79">
        <v>933.67341529882071</v>
      </c>
      <c r="CO21" s="129">
        <v>1381.5</v>
      </c>
      <c r="CP21" s="35">
        <v>682598.73286413972</v>
      </c>
      <c r="CQ21" s="79">
        <v>943.01014945180907</v>
      </c>
      <c r="CR21" s="129">
        <v>1381.5</v>
      </c>
      <c r="CS21" s="35">
        <v>689424.72019278107</v>
      </c>
      <c r="CT21" s="79">
        <v>952.44025094632707</v>
      </c>
      <c r="CU21" s="129">
        <v>1381.5</v>
      </c>
      <c r="CV21" s="35">
        <v>696318.96739470889</v>
      </c>
      <c r="CW21" s="79">
        <v>961.96465345579031</v>
      </c>
      <c r="CX21" s="129">
        <v>1381.5</v>
      </c>
      <c r="CY21" s="35">
        <v>703282.15706865594</v>
      </c>
      <c r="CZ21" s="79">
        <v>971.5842999903482</v>
      </c>
      <c r="DA21" s="59">
        <v>1381.5</v>
      </c>
      <c r="DB21" s="35">
        <v>710314.97863934247</v>
      </c>
      <c r="DC21" s="79">
        <v>981.30014299025163</v>
      </c>
    </row>
    <row r="22" spans="1:107" x14ac:dyDescent="0.35">
      <c r="A22" s="58" t="s">
        <v>27</v>
      </c>
      <c r="B22" s="55" t="s">
        <v>118</v>
      </c>
      <c r="C22" s="90">
        <v>3654</v>
      </c>
      <c r="D22" s="65">
        <v>488300</v>
      </c>
      <c r="E22" s="79">
        <v>1784.2482</v>
      </c>
      <c r="F22" s="121">
        <v>3559.75</v>
      </c>
      <c r="G22" s="35">
        <v>511500</v>
      </c>
      <c r="H22" s="79">
        <v>1820.8121249999999</v>
      </c>
      <c r="I22" s="121">
        <v>3465.5</v>
      </c>
      <c r="J22" s="35">
        <v>516615</v>
      </c>
      <c r="K22" s="79">
        <v>1790.3292825000001</v>
      </c>
      <c r="L22" s="121">
        <v>3371.25</v>
      </c>
      <c r="M22" s="35">
        <v>521781.15</v>
      </c>
      <c r="N22" s="79">
        <v>1759.0547019375001</v>
      </c>
      <c r="O22" s="122">
        <v>3277</v>
      </c>
      <c r="P22" s="35">
        <v>526998.96149999998</v>
      </c>
      <c r="Q22" s="79">
        <v>1726.9755968355</v>
      </c>
      <c r="R22" s="121">
        <v>3181.1019999999999</v>
      </c>
      <c r="S22" s="35">
        <v>532268.95111499995</v>
      </c>
      <c r="T22" s="79">
        <v>1693.2018249298285</v>
      </c>
      <c r="U22" s="121">
        <v>3085.2039999999997</v>
      </c>
      <c r="V22" s="35">
        <v>537591.64062614995</v>
      </c>
      <c r="W22" s="79">
        <v>1658.5798800263603</v>
      </c>
      <c r="X22" s="121">
        <v>2989.3059999999996</v>
      </c>
      <c r="Y22" s="35">
        <v>542967.55703241145</v>
      </c>
      <c r="Z22" s="79">
        <v>1623.0961760423295</v>
      </c>
      <c r="AA22" s="121">
        <v>2893.4079999999994</v>
      </c>
      <c r="AB22" s="35">
        <v>548397.23260273552</v>
      </c>
      <c r="AC22" s="79">
        <v>1586.7369399906154</v>
      </c>
      <c r="AD22" s="59">
        <v>2797.51</v>
      </c>
      <c r="AE22" s="35">
        <v>553881.20492876286</v>
      </c>
      <c r="AF22" s="79">
        <v>1549.4882096002636</v>
      </c>
      <c r="AG22" s="121">
        <v>2779.3142000000003</v>
      </c>
      <c r="AH22" s="35">
        <v>559420.01697805047</v>
      </c>
      <c r="AI22" s="79">
        <v>1554.8039969513368</v>
      </c>
      <c r="AJ22" s="121">
        <v>2761.1184000000003</v>
      </c>
      <c r="AK22" s="35">
        <v>565014.21714783099</v>
      </c>
      <c r="AL22" s="79">
        <v>1560.0711512284718</v>
      </c>
      <c r="AM22" s="121">
        <v>2742.9226000000003</v>
      </c>
      <c r="AN22" s="35">
        <v>570664.35931930935</v>
      </c>
      <c r="AO22" s="79">
        <v>1565.2881681914544</v>
      </c>
      <c r="AP22" s="121">
        <v>2724.7268000000004</v>
      </c>
      <c r="AQ22" s="35">
        <v>576371.0029125025</v>
      </c>
      <c r="AR22" s="79">
        <v>1570.4535183785738</v>
      </c>
      <c r="AS22" s="59">
        <v>2706.5309999999999</v>
      </c>
      <c r="AT22" s="35">
        <v>582134.71294162748</v>
      </c>
      <c r="AU22" s="79">
        <v>1575.565646752616</v>
      </c>
      <c r="AV22" s="121">
        <v>2701.7248</v>
      </c>
      <c r="AW22" s="35">
        <v>587956.06007104379</v>
      </c>
      <c r="AX22" s="79">
        <v>1588.4954688042287</v>
      </c>
      <c r="AY22" s="121">
        <v>2696.9186</v>
      </c>
      <c r="AZ22" s="35">
        <v>593835.62067175424</v>
      </c>
      <c r="BA22" s="79">
        <v>1601.5263307321984</v>
      </c>
      <c r="BB22" s="121">
        <v>2692.1124</v>
      </c>
      <c r="BC22" s="35">
        <v>599773.97687847179</v>
      </c>
      <c r="BD22" s="79">
        <v>1614.6589603518471</v>
      </c>
      <c r="BE22" s="121">
        <v>2687.3062</v>
      </c>
      <c r="BF22" s="35">
        <v>605771.71664725651</v>
      </c>
      <c r="BG22" s="79">
        <v>1627.8940899308157</v>
      </c>
      <c r="BH22" s="59">
        <v>2682.5</v>
      </c>
      <c r="BI22" s="35">
        <v>611829.43381372909</v>
      </c>
      <c r="BJ22" s="79">
        <v>1641.2324562053282</v>
      </c>
      <c r="BK22" s="121">
        <v>2679.7</v>
      </c>
      <c r="BL22" s="35">
        <v>617947.72815186635</v>
      </c>
      <c r="BM22" s="79">
        <v>1655.9145271285563</v>
      </c>
      <c r="BN22" s="121">
        <v>2676.8999999999996</v>
      </c>
      <c r="BO22" s="35">
        <v>624127.20543338498</v>
      </c>
      <c r="BP22" s="79">
        <v>1670.726116224628</v>
      </c>
      <c r="BQ22" s="121">
        <v>2674.0999999999995</v>
      </c>
      <c r="BR22" s="35">
        <v>630368.4774877188</v>
      </c>
      <c r="BS22" s="79">
        <v>1685.6683456499086</v>
      </c>
      <c r="BT22" s="121">
        <v>2671.2999999999993</v>
      </c>
      <c r="BU22" s="35">
        <v>636672.16226259596</v>
      </c>
      <c r="BV22" s="79">
        <v>1700.7423470520721</v>
      </c>
      <c r="BW22" s="59">
        <v>2668.5</v>
      </c>
      <c r="BX22" s="35">
        <v>643038.88388522191</v>
      </c>
      <c r="BY22" s="79">
        <v>1715.9492616477146</v>
      </c>
      <c r="BZ22" s="121">
        <v>2668.5</v>
      </c>
      <c r="CA22" s="35">
        <v>649469.27272407408</v>
      </c>
      <c r="CB22" s="79">
        <v>1733.1087542641917</v>
      </c>
      <c r="CC22" s="121">
        <v>2668.5</v>
      </c>
      <c r="CD22" s="35">
        <v>655963.96545131481</v>
      </c>
      <c r="CE22" s="79">
        <v>1750.4398418068336</v>
      </c>
      <c r="CF22" s="121">
        <v>2668.5</v>
      </c>
      <c r="CG22" s="35">
        <v>662523.60510582791</v>
      </c>
      <c r="CH22" s="79">
        <v>1767.9442402249017</v>
      </c>
      <c r="CI22" s="121">
        <v>2668.5</v>
      </c>
      <c r="CJ22" s="35">
        <v>669148.84115688619</v>
      </c>
      <c r="CK22" s="79">
        <v>1785.6236826271509</v>
      </c>
      <c r="CL22" s="59">
        <v>2668.5</v>
      </c>
      <c r="CM22" s="35">
        <v>675840.32956845511</v>
      </c>
      <c r="CN22" s="79">
        <v>1803.4799194534226</v>
      </c>
      <c r="CO22" s="121">
        <v>2668.5</v>
      </c>
      <c r="CP22" s="35">
        <v>682598.73286413972</v>
      </c>
      <c r="CQ22" s="79">
        <v>1821.5147186479569</v>
      </c>
      <c r="CR22" s="121">
        <v>2668.5</v>
      </c>
      <c r="CS22" s="35">
        <v>689424.72019278107</v>
      </c>
      <c r="CT22" s="79">
        <v>1839.7298658344362</v>
      </c>
      <c r="CU22" s="121">
        <v>2668.5</v>
      </c>
      <c r="CV22" s="35">
        <v>696318.96739470889</v>
      </c>
      <c r="CW22" s="79">
        <v>1858.1271644927806</v>
      </c>
      <c r="CX22" s="121">
        <v>2668.5</v>
      </c>
      <c r="CY22" s="35">
        <v>703282.15706865594</v>
      </c>
      <c r="CZ22" s="79">
        <v>1876.7084361377085</v>
      </c>
      <c r="DA22" s="59">
        <v>2668.5</v>
      </c>
      <c r="DB22" s="35">
        <v>710314.97863934247</v>
      </c>
      <c r="DC22" s="79">
        <v>1895.4755204990854</v>
      </c>
    </row>
    <row r="23" spans="1:107" x14ac:dyDescent="0.35">
      <c r="A23" s="58" t="s">
        <v>28</v>
      </c>
      <c r="B23" s="55" t="s">
        <v>248</v>
      </c>
      <c r="C23" s="90">
        <v>85</v>
      </c>
      <c r="D23" s="65">
        <v>488300</v>
      </c>
      <c r="E23" s="79">
        <v>41.505499999999998</v>
      </c>
      <c r="F23" s="123">
        <v>85</v>
      </c>
      <c r="G23" s="35">
        <v>511500</v>
      </c>
      <c r="H23" s="79">
        <v>43.477499999999999</v>
      </c>
      <c r="I23" s="123">
        <v>85</v>
      </c>
      <c r="J23" s="35">
        <v>516615</v>
      </c>
      <c r="K23" s="79">
        <v>43.912275000000001</v>
      </c>
      <c r="L23" s="123">
        <v>85</v>
      </c>
      <c r="M23" s="35">
        <v>521781.15</v>
      </c>
      <c r="N23" s="79">
        <v>44.351397749999997</v>
      </c>
      <c r="O23" s="93">
        <v>85</v>
      </c>
      <c r="P23" s="35">
        <v>526998.96149999998</v>
      </c>
      <c r="Q23" s="79">
        <v>44.794911727500001</v>
      </c>
      <c r="R23" s="123">
        <v>85</v>
      </c>
      <c r="S23" s="35">
        <v>532268.95111499995</v>
      </c>
      <c r="T23" s="79">
        <v>45.242860844775002</v>
      </c>
      <c r="U23" s="123">
        <v>85</v>
      </c>
      <c r="V23" s="35">
        <v>537591.64062614995</v>
      </c>
      <c r="W23" s="79">
        <v>45.695289453222742</v>
      </c>
      <c r="X23" s="123">
        <v>85</v>
      </c>
      <c r="Y23" s="35">
        <v>542967.55703241145</v>
      </c>
      <c r="Z23" s="79">
        <v>46.152242347754971</v>
      </c>
      <c r="AA23" s="123">
        <v>85</v>
      </c>
      <c r="AB23" s="35">
        <v>548397.23260273552</v>
      </c>
      <c r="AC23" s="79">
        <v>46.613764771232518</v>
      </c>
      <c r="AD23" s="93">
        <v>85</v>
      </c>
      <c r="AE23" s="35">
        <v>553881.20492876286</v>
      </c>
      <c r="AF23" s="79">
        <v>47.07990241894484</v>
      </c>
      <c r="AG23" s="123">
        <v>85</v>
      </c>
      <c r="AH23" s="35">
        <v>559420.01697805047</v>
      </c>
      <c r="AI23" s="79">
        <v>47.550701443134294</v>
      </c>
      <c r="AJ23" s="123">
        <v>85</v>
      </c>
      <c r="AK23" s="35">
        <v>565014.21714783099</v>
      </c>
      <c r="AL23" s="79">
        <v>48.026208457565637</v>
      </c>
      <c r="AM23" s="123">
        <v>85</v>
      </c>
      <c r="AN23" s="35">
        <v>570664.35931930935</v>
      </c>
      <c r="AO23" s="79">
        <v>48.506470542141294</v>
      </c>
      <c r="AP23" s="123">
        <v>85</v>
      </c>
      <c r="AQ23" s="35">
        <v>576371.0029125025</v>
      </c>
      <c r="AR23" s="79">
        <v>48.991535247562716</v>
      </c>
      <c r="AS23" s="93">
        <v>85</v>
      </c>
      <c r="AT23" s="35">
        <v>582134.71294162748</v>
      </c>
      <c r="AU23" s="79">
        <v>49.481450600038336</v>
      </c>
      <c r="AV23" s="123">
        <v>85</v>
      </c>
      <c r="AW23" s="35">
        <v>587956.06007104379</v>
      </c>
      <c r="AX23" s="79">
        <v>49.976265106038717</v>
      </c>
      <c r="AY23" s="123">
        <v>85</v>
      </c>
      <c r="AZ23" s="35">
        <v>593835.62067175424</v>
      </c>
      <c r="BA23" s="79">
        <v>50.476027757099104</v>
      </c>
      <c r="BB23" s="123">
        <v>85</v>
      </c>
      <c r="BC23" s="35">
        <v>599773.97687847179</v>
      </c>
      <c r="BD23" s="79">
        <v>50.980788034670098</v>
      </c>
      <c r="BE23" s="123">
        <v>85</v>
      </c>
      <c r="BF23" s="35">
        <v>605771.71664725651</v>
      </c>
      <c r="BG23" s="79">
        <v>51.490595915016797</v>
      </c>
      <c r="BH23" s="93">
        <v>85</v>
      </c>
      <c r="BI23" s="35">
        <v>611829.43381372909</v>
      </c>
      <c r="BJ23" s="79">
        <v>52.005501874166974</v>
      </c>
      <c r="BK23" s="123">
        <v>85</v>
      </c>
      <c r="BL23" s="35">
        <v>617947.72815186635</v>
      </c>
      <c r="BM23" s="79">
        <v>52.525556892908639</v>
      </c>
      <c r="BN23" s="123">
        <v>85</v>
      </c>
      <c r="BO23" s="35">
        <v>624127.20543338498</v>
      </c>
      <c r="BP23" s="79">
        <v>53.050812461837722</v>
      </c>
      <c r="BQ23" s="123">
        <v>85</v>
      </c>
      <c r="BR23" s="35">
        <v>630368.4774877188</v>
      </c>
      <c r="BS23" s="79">
        <v>53.581320586456094</v>
      </c>
      <c r="BT23" s="123">
        <v>85</v>
      </c>
      <c r="BU23" s="35">
        <v>636672.16226259596</v>
      </c>
      <c r="BV23" s="79">
        <v>54.117133792320651</v>
      </c>
      <c r="BW23" s="93">
        <v>85</v>
      </c>
      <c r="BX23" s="35">
        <v>643038.88388522191</v>
      </c>
      <c r="BY23" s="79">
        <v>54.658305130243861</v>
      </c>
      <c r="BZ23" s="123">
        <v>85</v>
      </c>
      <c r="CA23" s="35">
        <v>649469.27272407408</v>
      </c>
      <c r="CB23" s="79">
        <v>55.204888181546295</v>
      </c>
      <c r="CC23" s="123">
        <v>85</v>
      </c>
      <c r="CD23" s="35">
        <v>655963.96545131481</v>
      </c>
      <c r="CE23" s="79">
        <v>55.756937063361754</v>
      </c>
      <c r="CF23" s="123">
        <v>85</v>
      </c>
      <c r="CG23" s="35">
        <v>662523.60510582791</v>
      </c>
      <c r="CH23" s="79">
        <v>56.314506433995376</v>
      </c>
      <c r="CI23" s="123">
        <v>85</v>
      </c>
      <c r="CJ23" s="35">
        <v>669148.84115688619</v>
      </c>
      <c r="CK23" s="79">
        <v>56.877651498335325</v>
      </c>
      <c r="CL23" s="93">
        <v>85</v>
      </c>
      <c r="CM23" s="35">
        <v>675840.32956845511</v>
      </c>
      <c r="CN23" s="79">
        <v>57.446428013318688</v>
      </c>
      <c r="CO23" s="123">
        <v>85</v>
      </c>
      <c r="CP23" s="35">
        <v>682598.73286413972</v>
      </c>
      <c r="CQ23" s="79">
        <v>58.020892293451872</v>
      </c>
      <c r="CR23" s="123">
        <v>85</v>
      </c>
      <c r="CS23" s="35">
        <v>689424.72019278107</v>
      </c>
      <c r="CT23" s="79">
        <v>58.60110121638639</v>
      </c>
      <c r="CU23" s="123">
        <v>85</v>
      </c>
      <c r="CV23" s="35">
        <v>696318.96739470889</v>
      </c>
      <c r="CW23" s="79">
        <v>59.187112228550255</v>
      </c>
      <c r="CX23" s="123">
        <v>85</v>
      </c>
      <c r="CY23" s="35">
        <v>703282.15706865594</v>
      </c>
      <c r="CZ23" s="79">
        <v>59.778983350835759</v>
      </c>
      <c r="DA23" s="93">
        <v>85</v>
      </c>
      <c r="DB23" s="35">
        <v>710314.97863934247</v>
      </c>
      <c r="DC23" s="79">
        <v>60.37677318434411</v>
      </c>
    </row>
    <row r="24" spans="1:107" x14ac:dyDescent="0.35">
      <c r="A24" s="58" t="s">
        <v>271</v>
      </c>
      <c r="B24" s="55" t="s">
        <v>272</v>
      </c>
      <c r="C24" s="90">
        <v>0</v>
      </c>
      <c r="D24" s="65">
        <v>488300</v>
      </c>
      <c r="E24" s="79">
        <v>0</v>
      </c>
      <c r="F24" s="123">
        <v>0</v>
      </c>
      <c r="G24" s="35">
        <v>511500</v>
      </c>
      <c r="H24" s="79">
        <v>0</v>
      </c>
      <c r="I24" s="123">
        <v>0</v>
      </c>
      <c r="J24" s="35">
        <v>516615</v>
      </c>
      <c r="K24" s="79">
        <v>0</v>
      </c>
      <c r="L24" s="123">
        <v>0</v>
      </c>
      <c r="M24" s="35">
        <v>521781.15</v>
      </c>
      <c r="N24" s="79">
        <v>0</v>
      </c>
      <c r="O24" s="93">
        <v>0</v>
      </c>
      <c r="P24" s="35">
        <v>526998.96149999998</v>
      </c>
      <c r="Q24" s="79">
        <v>0</v>
      </c>
      <c r="R24" s="123">
        <v>0</v>
      </c>
      <c r="S24" s="35">
        <v>532268.95111499995</v>
      </c>
      <c r="T24" s="79">
        <v>0</v>
      </c>
      <c r="U24" s="123">
        <v>0</v>
      </c>
      <c r="V24" s="35">
        <v>537591.64062614995</v>
      </c>
      <c r="W24" s="79">
        <v>0</v>
      </c>
      <c r="X24" s="123">
        <v>0</v>
      </c>
      <c r="Y24" s="35">
        <v>542967.55703241145</v>
      </c>
      <c r="Z24" s="79">
        <v>0</v>
      </c>
      <c r="AA24" s="123">
        <v>0</v>
      </c>
      <c r="AB24" s="35">
        <v>548397.23260273552</v>
      </c>
      <c r="AC24" s="79">
        <v>0</v>
      </c>
      <c r="AD24" s="93">
        <v>0</v>
      </c>
      <c r="AE24" s="35">
        <v>553881.20492876286</v>
      </c>
      <c r="AF24" s="79">
        <v>0</v>
      </c>
      <c r="AG24" s="123">
        <v>0</v>
      </c>
      <c r="AH24" s="35">
        <v>559420.01697805047</v>
      </c>
      <c r="AI24" s="79">
        <v>0</v>
      </c>
      <c r="AJ24" s="123">
        <v>0</v>
      </c>
      <c r="AK24" s="35">
        <v>565014.21714783099</v>
      </c>
      <c r="AL24" s="79">
        <v>0</v>
      </c>
      <c r="AM24" s="123">
        <v>0</v>
      </c>
      <c r="AN24" s="35">
        <v>570664.35931930935</v>
      </c>
      <c r="AO24" s="79">
        <v>0</v>
      </c>
      <c r="AP24" s="123">
        <v>0</v>
      </c>
      <c r="AQ24" s="35">
        <v>576371.0029125025</v>
      </c>
      <c r="AR24" s="79">
        <v>0</v>
      </c>
      <c r="AS24" s="93">
        <v>5</v>
      </c>
      <c r="AT24" s="35">
        <v>582134.71294162748</v>
      </c>
      <c r="AU24" s="79">
        <v>2.9106735647081372</v>
      </c>
      <c r="AV24" s="123">
        <v>5</v>
      </c>
      <c r="AW24" s="35">
        <v>587956.06007104379</v>
      </c>
      <c r="AX24" s="79">
        <v>2.9397803003552188</v>
      </c>
      <c r="AY24" s="123">
        <v>5</v>
      </c>
      <c r="AZ24" s="35">
        <v>593835.62067175424</v>
      </c>
      <c r="BA24" s="79">
        <v>2.9691781033587712</v>
      </c>
      <c r="BB24" s="123">
        <v>5</v>
      </c>
      <c r="BC24" s="35">
        <v>599773.97687847179</v>
      </c>
      <c r="BD24" s="79">
        <v>2.9988698843923589</v>
      </c>
      <c r="BE24" s="123">
        <v>5</v>
      </c>
      <c r="BF24" s="35">
        <v>605771.71664725651</v>
      </c>
      <c r="BG24" s="79">
        <v>3.0288585832362829</v>
      </c>
      <c r="BH24" s="93">
        <v>10</v>
      </c>
      <c r="BI24" s="35">
        <v>611829.43381372909</v>
      </c>
      <c r="BJ24" s="79">
        <v>6.1182943381372912</v>
      </c>
      <c r="BK24" s="123">
        <v>10</v>
      </c>
      <c r="BL24" s="35">
        <v>617947.72815186635</v>
      </c>
      <c r="BM24" s="79">
        <v>6.1794772815186629</v>
      </c>
      <c r="BN24" s="123">
        <v>10</v>
      </c>
      <c r="BO24" s="35">
        <v>624127.20543338498</v>
      </c>
      <c r="BP24" s="79">
        <v>6.2412720543338498</v>
      </c>
      <c r="BQ24" s="123">
        <v>10</v>
      </c>
      <c r="BR24" s="35">
        <v>630368.4774877188</v>
      </c>
      <c r="BS24" s="79">
        <v>6.3036847748771878</v>
      </c>
      <c r="BT24" s="123">
        <v>10</v>
      </c>
      <c r="BU24" s="35">
        <v>636672.16226259596</v>
      </c>
      <c r="BV24" s="79">
        <v>6.3667216226259598</v>
      </c>
      <c r="BW24" s="93">
        <v>15</v>
      </c>
      <c r="BX24" s="35">
        <v>643038.88388522191</v>
      </c>
      <c r="BY24" s="79">
        <v>9.6455832582783287</v>
      </c>
      <c r="BZ24" s="123">
        <v>15</v>
      </c>
      <c r="CA24" s="35">
        <v>649469.27272407408</v>
      </c>
      <c r="CB24" s="79">
        <v>9.7420390908611125</v>
      </c>
      <c r="CC24" s="123">
        <v>15</v>
      </c>
      <c r="CD24" s="35">
        <v>655963.96545131481</v>
      </c>
      <c r="CE24" s="79">
        <v>9.8394594817697225</v>
      </c>
      <c r="CF24" s="123">
        <v>15</v>
      </c>
      <c r="CG24" s="35">
        <v>662523.60510582791</v>
      </c>
      <c r="CH24" s="79">
        <v>9.9378540765874188</v>
      </c>
      <c r="CI24" s="123">
        <v>15</v>
      </c>
      <c r="CJ24" s="35">
        <v>669148.84115688619</v>
      </c>
      <c r="CK24" s="79">
        <v>10.037232617353292</v>
      </c>
      <c r="CL24" s="93">
        <v>20</v>
      </c>
      <c r="CM24" s="35">
        <v>675840.32956845511</v>
      </c>
      <c r="CN24" s="79">
        <v>13.516806591369102</v>
      </c>
      <c r="CO24" s="123">
        <v>20</v>
      </c>
      <c r="CP24" s="35">
        <v>682598.73286413972</v>
      </c>
      <c r="CQ24" s="79">
        <v>13.651974657282794</v>
      </c>
      <c r="CR24" s="123">
        <v>20</v>
      </c>
      <c r="CS24" s="35">
        <v>689424.72019278107</v>
      </c>
      <c r="CT24" s="79">
        <v>13.788494403855621</v>
      </c>
      <c r="CU24" s="123">
        <v>20</v>
      </c>
      <c r="CV24" s="35">
        <v>696318.96739470889</v>
      </c>
      <c r="CW24" s="79">
        <v>13.926379347894176</v>
      </c>
      <c r="CX24" s="123">
        <v>20</v>
      </c>
      <c r="CY24" s="35">
        <v>703282.15706865594</v>
      </c>
      <c r="CZ24" s="79">
        <v>14.065643141373119</v>
      </c>
      <c r="DA24" s="93">
        <v>20</v>
      </c>
      <c r="DB24" s="35">
        <v>710314.97863934247</v>
      </c>
      <c r="DC24" s="79">
        <v>14.206299572786849</v>
      </c>
    </row>
    <row r="25" spans="1:107" x14ac:dyDescent="0.35">
      <c r="A25" s="9" t="s">
        <v>29</v>
      </c>
      <c r="B25" s="10" t="s">
        <v>141</v>
      </c>
      <c r="C25" s="133">
        <v>305</v>
      </c>
      <c r="D25" s="134">
        <v>546000</v>
      </c>
      <c r="E25" s="79">
        <v>166.53</v>
      </c>
      <c r="F25" s="121">
        <v>302.5</v>
      </c>
      <c r="G25" s="35">
        <v>551460</v>
      </c>
      <c r="H25" s="79">
        <v>166.81665000000001</v>
      </c>
      <c r="I25" s="121">
        <v>300</v>
      </c>
      <c r="J25" s="35">
        <v>556974.6</v>
      </c>
      <c r="K25" s="79">
        <v>167.09237999999999</v>
      </c>
      <c r="L25" s="121">
        <v>297.5</v>
      </c>
      <c r="M25" s="35">
        <v>562544.34600000002</v>
      </c>
      <c r="N25" s="79">
        <v>167.35694293500001</v>
      </c>
      <c r="O25" s="93">
        <v>295</v>
      </c>
      <c r="P25" s="35">
        <v>568169.78946</v>
      </c>
      <c r="Q25" s="79">
        <v>167.61008789070002</v>
      </c>
      <c r="R25" s="121">
        <v>293.2</v>
      </c>
      <c r="S25" s="35">
        <v>573851.48735459999</v>
      </c>
      <c r="T25" s="79">
        <v>168.25325609236873</v>
      </c>
      <c r="U25" s="121">
        <v>291.39999999999998</v>
      </c>
      <c r="V25" s="35">
        <v>579590.00222814595</v>
      </c>
      <c r="W25" s="79">
        <v>168.89252664928171</v>
      </c>
      <c r="X25" s="121">
        <v>289.59999999999997</v>
      </c>
      <c r="Y25" s="35">
        <v>585385.9022504274</v>
      </c>
      <c r="Z25" s="79">
        <v>169.52775729172376</v>
      </c>
      <c r="AA25" s="121">
        <v>287.79999999999995</v>
      </c>
      <c r="AB25" s="35">
        <v>591239.7612729317</v>
      </c>
      <c r="AC25" s="79">
        <v>170.15880329434972</v>
      </c>
      <c r="AD25" s="93">
        <v>286</v>
      </c>
      <c r="AE25" s="35">
        <v>597152.15888566105</v>
      </c>
      <c r="AF25" s="79">
        <v>170.78551744129905</v>
      </c>
      <c r="AG25" s="121">
        <v>284.60000000000002</v>
      </c>
      <c r="AH25" s="35">
        <v>603123.68047451763</v>
      </c>
      <c r="AI25" s="79">
        <v>171.64899946304774</v>
      </c>
      <c r="AJ25" s="121">
        <v>283.20000000000005</v>
      </c>
      <c r="AK25" s="35">
        <v>609154.91727926279</v>
      </c>
      <c r="AL25" s="79">
        <v>172.51267257348727</v>
      </c>
      <c r="AM25" s="121">
        <v>281.80000000000007</v>
      </c>
      <c r="AN25" s="35">
        <v>615246.46645205538</v>
      </c>
      <c r="AO25" s="79">
        <v>173.37645424618924</v>
      </c>
      <c r="AP25" s="121">
        <v>280.40000000000009</v>
      </c>
      <c r="AQ25" s="35">
        <v>621398.93111657596</v>
      </c>
      <c r="AR25" s="79">
        <v>174.24026028508794</v>
      </c>
      <c r="AS25" s="93">
        <v>279</v>
      </c>
      <c r="AT25" s="35">
        <v>627612.92042774172</v>
      </c>
      <c r="AU25" s="79">
        <v>175.10400479933995</v>
      </c>
      <c r="AV25" s="121">
        <v>277.60000000000002</v>
      </c>
      <c r="AW25" s="35">
        <v>633889.04963201913</v>
      </c>
      <c r="AX25" s="79">
        <v>175.96760017784851</v>
      </c>
      <c r="AY25" s="121">
        <v>276.20000000000005</v>
      </c>
      <c r="AZ25" s="35">
        <v>640227.94012833934</v>
      </c>
      <c r="BA25" s="79">
        <v>176.83095706344736</v>
      </c>
      <c r="BB25" s="121">
        <v>274.80000000000007</v>
      </c>
      <c r="BC25" s="35">
        <v>646630.2195296227</v>
      </c>
      <c r="BD25" s="79">
        <v>177.69398432674035</v>
      </c>
      <c r="BE25" s="121">
        <v>273.40000000000009</v>
      </c>
      <c r="BF25" s="35">
        <v>653096.52172491897</v>
      </c>
      <c r="BG25" s="79">
        <v>178.55658903959289</v>
      </c>
      <c r="BH25" s="93">
        <v>272</v>
      </c>
      <c r="BI25" s="35">
        <v>659627.48694216821</v>
      </c>
      <c r="BJ25" s="79">
        <v>179.41867644826976</v>
      </c>
      <c r="BK25" s="121">
        <v>270.60000000000002</v>
      </c>
      <c r="BL25" s="35">
        <v>666223.76181158994</v>
      </c>
      <c r="BM25" s="79">
        <v>180.28014994621626</v>
      </c>
      <c r="BN25" s="121">
        <v>269.20000000000005</v>
      </c>
      <c r="BO25" s="35">
        <v>672885.9994297059</v>
      </c>
      <c r="BP25" s="79">
        <v>181.14091104647687</v>
      </c>
      <c r="BQ25" s="121">
        <v>267.80000000000007</v>
      </c>
      <c r="BR25" s="35">
        <v>679614.85942400293</v>
      </c>
      <c r="BS25" s="79">
        <v>182.00085935374801</v>
      </c>
      <c r="BT25" s="121">
        <v>266.40000000000009</v>
      </c>
      <c r="BU25" s="35">
        <v>686411.00801824301</v>
      </c>
      <c r="BV25" s="79">
        <v>182.85989253606002</v>
      </c>
      <c r="BW25" s="93">
        <v>265</v>
      </c>
      <c r="BX25" s="35">
        <v>693275.11809842545</v>
      </c>
      <c r="BY25" s="79">
        <v>183.71790629608273</v>
      </c>
      <c r="BZ25" s="121">
        <v>265</v>
      </c>
      <c r="CA25" s="35">
        <v>700207.86927940976</v>
      </c>
      <c r="CB25" s="79">
        <v>185.5550853590436</v>
      </c>
      <c r="CC25" s="121">
        <v>265</v>
      </c>
      <c r="CD25" s="35">
        <v>707209.94797220384</v>
      </c>
      <c r="CE25" s="79">
        <v>187.41063621263402</v>
      </c>
      <c r="CF25" s="121">
        <v>265</v>
      </c>
      <c r="CG25" s="35">
        <v>714282.04745192593</v>
      </c>
      <c r="CH25" s="79">
        <v>189.28474257476037</v>
      </c>
      <c r="CI25" s="121">
        <v>265</v>
      </c>
      <c r="CJ25" s="35">
        <v>721424.86792644521</v>
      </c>
      <c r="CK25" s="79">
        <v>191.17759000050799</v>
      </c>
      <c r="CL25" s="93">
        <v>265</v>
      </c>
      <c r="CM25" s="35">
        <v>728639.11660570966</v>
      </c>
      <c r="CN25" s="79">
        <v>193.08936590051306</v>
      </c>
      <c r="CO25" s="121">
        <v>265</v>
      </c>
      <c r="CP25" s="35">
        <v>735925.50777176674</v>
      </c>
      <c r="CQ25" s="79">
        <v>195.02025955951819</v>
      </c>
      <c r="CR25" s="121">
        <v>265</v>
      </c>
      <c r="CS25" s="35">
        <v>743284.76284948445</v>
      </c>
      <c r="CT25" s="79">
        <v>196.97046215511338</v>
      </c>
      <c r="CU25" s="121">
        <v>265</v>
      </c>
      <c r="CV25" s="35">
        <v>750717.61047797929</v>
      </c>
      <c r="CW25" s="79">
        <v>198.94016677666451</v>
      </c>
      <c r="CX25" s="121">
        <v>265</v>
      </c>
      <c r="CY25" s="35">
        <v>758224.78658275912</v>
      </c>
      <c r="CZ25" s="79">
        <v>200.92956844443117</v>
      </c>
      <c r="DA25" s="93">
        <v>265</v>
      </c>
      <c r="DB25" s="35">
        <v>765807.03444858675</v>
      </c>
      <c r="DC25" s="79">
        <v>202.93886412887551</v>
      </c>
    </row>
    <row r="26" spans="1:107" x14ac:dyDescent="0.35">
      <c r="A26" s="9" t="s">
        <v>48</v>
      </c>
      <c r="B26" s="10" t="s">
        <v>79</v>
      </c>
      <c r="C26" s="133">
        <v>272</v>
      </c>
      <c r="D26" s="134">
        <v>546000</v>
      </c>
      <c r="E26" s="79">
        <v>148.512</v>
      </c>
      <c r="F26" s="41">
        <v>279.75</v>
      </c>
      <c r="G26" s="35">
        <v>551460</v>
      </c>
      <c r="H26" s="79">
        <v>154.27093500000001</v>
      </c>
      <c r="I26" s="41">
        <v>287.5</v>
      </c>
      <c r="J26" s="35">
        <v>556974.6</v>
      </c>
      <c r="K26" s="79">
        <v>160.13019750000001</v>
      </c>
      <c r="L26" s="41">
        <v>295.25</v>
      </c>
      <c r="M26" s="35">
        <v>562544.34600000002</v>
      </c>
      <c r="N26" s="79">
        <v>166.09121815650002</v>
      </c>
      <c r="O26" s="41">
        <v>303</v>
      </c>
      <c r="P26" s="35">
        <v>568169.78946</v>
      </c>
      <c r="Q26" s="79">
        <v>172.15544620638002</v>
      </c>
      <c r="R26" s="41">
        <v>310.2</v>
      </c>
      <c r="S26" s="35">
        <v>573851.48735459999</v>
      </c>
      <c r="T26" s="79">
        <v>178.00873137739691</v>
      </c>
      <c r="U26" s="41">
        <v>317.39999999999998</v>
      </c>
      <c r="V26" s="35">
        <v>579590.00222814595</v>
      </c>
      <c r="W26" s="79">
        <v>183.96186670721352</v>
      </c>
      <c r="X26" s="41">
        <v>324.59999999999997</v>
      </c>
      <c r="Y26" s="35">
        <v>585385.9022504274</v>
      </c>
      <c r="Z26" s="79">
        <v>190.0162638704887</v>
      </c>
      <c r="AA26" s="41">
        <v>331.79999999999995</v>
      </c>
      <c r="AB26" s="35">
        <v>591239.7612729317</v>
      </c>
      <c r="AC26" s="79">
        <v>196.17335279035873</v>
      </c>
      <c r="AD26" s="41">
        <v>339</v>
      </c>
      <c r="AE26" s="35">
        <v>597152.15888566105</v>
      </c>
      <c r="AF26" s="79">
        <v>202.4345818622391</v>
      </c>
      <c r="AG26" s="41">
        <v>344</v>
      </c>
      <c r="AH26" s="35">
        <v>603123.68047451763</v>
      </c>
      <c r="AI26" s="79">
        <v>207.47454608323406</v>
      </c>
      <c r="AJ26" s="41">
        <v>349</v>
      </c>
      <c r="AK26" s="35">
        <v>609154.91727926279</v>
      </c>
      <c r="AL26" s="79">
        <v>212.5950661304627</v>
      </c>
      <c r="AM26" s="41">
        <v>354</v>
      </c>
      <c r="AN26" s="35">
        <v>615246.46645205538</v>
      </c>
      <c r="AO26" s="79">
        <v>217.79724912402762</v>
      </c>
      <c r="AP26" s="41">
        <v>359</v>
      </c>
      <c r="AQ26" s="35">
        <v>621398.93111657596</v>
      </c>
      <c r="AR26" s="79">
        <v>223.08221627085078</v>
      </c>
      <c r="AS26" s="41">
        <v>460</v>
      </c>
      <c r="AT26" s="35">
        <v>627612.92042774172</v>
      </c>
      <c r="AU26" s="79">
        <v>288.70194339676118</v>
      </c>
      <c r="AV26" s="41">
        <v>462</v>
      </c>
      <c r="AW26" s="35">
        <v>633889.04963201913</v>
      </c>
      <c r="AX26" s="79">
        <v>292.85674092999284</v>
      </c>
      <c r="AY26" s="41">
        <v>464</v>
      </c>
      <c r="AZ26" s="35">
        <v>640227.94012833934</v>
      </c>
      <c r="BA26" s="79">
        <v>297.06576421954946</v>
      </c>
      <c r="BB26" s="41">
        <v>466</v>
      </c>
      <c r="BC26" s="35">
        <v>646630.2195296227</v>
      </c>
      <c r="BD26" s="79">
        <v>301.32968230080422</v>
      </c>
      <c r="BE26" s="41">
        <v>468</v>
      </c>
      <c r="BF26" s="35">
        <v>653096.52172491897</v>
      </c>
      <c r="BG26" s="79">
        <v>305.64917216726207</v>
      </c>
      <c r="BH26" s="41">
        <v>470</v>
      </c>
      <c r="BI26" s="35">
        <v>659627.48694216821</v>
      </c>
      <c r="BJ26" s="79">
        <v>310.02491886281905</v>
      </c>
      <c r="BK26" s="41">
        <v>479</v>
      </c>
      <c r="BL26" s="35">
        <v>666223.76181158994</v>
      </c>
      <c r="BM26" s="79">
        <v>319.12118190775158</v>
      </c>
      <c r="BN26" s="41">
        <v>488</v>
      </c>
      <c r="BO26" s="35">
        <v>672885.9994297059</v>
      </c>
      <c r="BP26" s="79">
        <v>328.36836772169647</v>
      </c>
      <c r="BQ26" s="41">
        <v>497</v>
      </c>
      <c r="BR26" s="35">
        <v>679614.85942400293</v>
      </c>
      <c r="BS26" s="79">
        <v>337.76858513372946</v>
      </c>
      <c r="BT26" s="41">
        <v>506</v>
      </c>
      <c r="BU26" s="35">
        <v>686411.00801824301</v>
      </c>
      <c r="BV26" s="79">
        <v>347.32397005723095</v>
      </c>
      <c r="BW26" s="41">
        <v>515</v>
      </c>
      <c r="BX26" s="35">
        <v>693275.11809842545</v>
      </c>
      <c r="BY26" s="79">
        <v>357.03668582068906</v>
      </c>
      <c r="BZ26" s="41">
        <v>526.40000000000009</v>
      </c>
      <c r="CA26" s="35">
        <v>700207.86927940976</v>
      </c>
      <c r="CB26" s="79">
        <v>368.58942238868133</v>
      </c>
      <c r="CC26" s="41">
        <v>537.80000000000007</v>
      </c>
      <c r="CD26" s="35">
        <v>707209.94797220384</v>
      </c>
      <c r="CE26" s="79">
        <v>380.33751001945126</v>
      </c>
      <c r="CF26" s="41">
        <v>549.20000000000005</v>
      </c>
      <c r="CG26" s="35">
        <v>714282.04745192593</v>
      </c>
      <c r="CH26" s="79">
        <v>392.28370046059774</v>
      </c>
      <c r="CI26" s="41">
        <v>560.60000000000014</v>
      </c>
      <c r="CJ26" s="35">
        <v>721424.86792644521</v>
      </c>
      <c r="CK26" s="79">
        <v>404.43078095956525</v>
      </c>
      <c r="CL26" s="41">
        <v>572</v>
      </c>
      <c r="CM26" s="35">
        <v>728639.11660570966</v>
      </c>
      <c r="CN26" s="79">
        <v>416.78157469846593</v>
      </c>
      <c r="CO26" s="41">
        <v>582.20000000000005</v>
      </c>
      <c r="CP26" s="35">
        <v>735925.50777176674</v>
      </c>
      <c r="CQ26" s="79">
        <v>428.45583062472264</v>
      </c>
      <c r="CR26" s="41">
        <v>592.4</v>
      </c>
      <c r="CS26" s="35">
        <v>743284.76284948445</v>
      </c>
      <c r="CT26" s="79">
        <v>440.32189351203459</v>
      </c>
      <c r="CU26" s="41">
        <v>602.6</v>
      </c>
      <c r="CV26" s="35">
        <v>750717.61047797929</v>
      </c>
      <c r="CW26" s="79">
        <v>452.38243207403036</v>
      </c>
      <c r="CX26" s="41">
        <v>612.79999999999995</v>
      </c>
      <c r="CY26" s="35">
        <v>758224.78658275912</v>
      </c>
      <c r="CZ26" s="79">
        <v>464.64014921791477</v>
      </c>
      <c r="DA26" s="41">
        <v>623</v>
      </c>
      <c r="DB26" s="35">
        <v>765807.03444858675</v>
      </c>
      <c r="DC26" s="79">
        <v>477.09778246146954</v>
      </c>
    </row>
    <row r="27" spans="1:107" x14ac:dyDescent="0.35">
      <c r="A27" s="58" t="s">
        <v>49</v>
      </c>
      <c r="B27" s="56" t="s">
        <v>44</v>
      </c>
      <c r="C27" s="90">
        <v>158</v>
      </c>
      <c r="D27" s="65">
        <v>546000</v>
      </c>
      <c r="E27" s="79">
        <v>86.268000000000001</v>
      </c>
      <c r="F27" s="121">
        <v>165.75</v>
      </c>
      <c r="G27" s="35">
        <v>551460</v>
      </c>
      <c r="H27" s="79">
        <v>91.404494999999997</v>
      </c>
      <c r="I27" s="121">
        <v>173.5</v>
      </c>
      <c r="J27" s="35">
        <v>556974.6</v>
      </c>
      <c r="K27" s="79">
        <v>96.635093099999992</v>
      </c>
      <c r="L27" s="121">
        <v>181.25</v>
      </c>
      <c r="M27" s="35">
        <v>562544.34600000002</v>
      </c>
      <c r="N27" s="79">
        <v>101.96116271250001</v>
      </c>
      <c r="O27" s="59">
        <v>189</v>
      </c>
      <c r="P27" s="35">
        <v>568169.78946</v>
      </c>
      <c r="Q27" s="79">
        <v>107.38409020793999</v>
      </c>
      <c r="R27" s="121">
        <v>196.2</v>
      </c>
      <c r="S27" s="35">
        <v>573851.48735459999</v>
      </c>
      <c r="T27" s="79">
        <v>112.58966181897252</v>
      </c>
      <c r="U27" s="121">
        <v>203.39999999999998</v>
      </c>
      <c r="V27" s="35">
        <v>579590.00222814595</v>
      </c>
      <c r="W27" s="79">
        <v>117.88860645320487</v>
      </c>
      <c r="X27" s="121">
        <v>210.59999999999997</v>
      </c>
      <c r="Y27" s="35">
        <v>585385.9022504274</v>
      </c>
      <c r="Z27" s="79">
        <v>123.28227101393999</v>
      </c>
      <c r="AA27" s="121">
        <v>217.79999999999995</v>
      </c>
      <c r="AB27" s="35">
        <v>591239.7612729317</v>
      </c>
      <c r="AC27" s="79">
        <v>128.77202000524449</v>
      </c>
      <c r="AD27" s="59">
        <v>225</v>
      </c>
      <c r="AE27" s="35">
        <v>597152.15888566105</v>
      </c>
      <c r="AF27" s="79">
        <v>134.35923574927375</v>
      </c>
      <c r="AG27" s="121">
        <v>230</v>
      </c>
      <c r="AH27" s="35">
        <v>603123.68047451763</v>
      </c>
      <c r="AI27" s="79">
        <v>138.71844650913906</v>
      </c>
      <c r="AJ27" s="121">
        <v>235</v>
      </c>
      <c r="AK27" s="35">
        <v>609154.91727926279</v>
      </c>
      <c r="AL27" s="79">
        <v>143.15140556062676</v>
      </c>
      <c r="AM27" s="121">
        <v>240</v>
      </c>
      <c r="AN27" s="35">
        <v>615246.46645205538</v>
      </c>
      <c r="AO27" s="79">
        <v>147.6591519484933</v>
      </c>
      <c r="AP27" s="121">
        <v>245</v>
      </c>
      <c r="AQ27" s="35">
        <v>621398.93111657596</v>
      </c>
      <c r="AR27" s="79">
        <v>152.24273812356111</v>
      </c>
      <c r="AS27" s="59">
        <v>250</v>
      </c>
      <c r="AT27" s="35">
        <v>627612.92042774172</v>
      </c>
      <c r="AU27" s="79">
        <v>156.90323010693544</v>
      </c>
      <c r="AV27" s="121">
        <v>250.6</v>
      </c>
      <c r="AW27" s="35">
        <v>633889.04963201913</v>
      </c>
      <c r="AX27" s="79">
        <v>158.85259583778398</v>
      </c>
      <c r="AY27" s="121">
        <v>251.2</v>
      </c>
      <c r="AZ27" s="35">
        <v>640227.94012833934</v>
      </c>
      <c r="BA27" s="79">
        <v>160.82525856023884</v>
      </c>
      <c r="BB27" s="121">
        <v>251.79999999999998</v>
      </c>
      <c r="BC27" s="35">
        <v>646630.2195296227</v>
      </c>
      <c r="BD27" s="79">
        <v>162.82148927755898</v>
      </c>
      <c r="BE27" s="121">
        <v>252.39999999999998</v>
      </c>
      <c r="BF27" s="35">
        <v>653096.52172491897</v>
      </c>
      <c r="BG27" s="79">
        <v>164.84156208336952</v>
      </c>
      <c r="BH27" s="59">
        <v>253</v>
      </c>
      <c r="BI27" s="35">
        <v>659627.48694216821</v>
      </c>
      <c r="BJ27" s="79">
        <v>166.88575419636854</v>
      </c>
      <c r="BK27" s="121">
        <v>262</v>
      </c>
      <c r="BL27" s="35">
        <v>666223.76181158994</v>
      </c>
      <c r="BM27" s="79">
        <v>174.55062559463656</v>
      </c>
      <c r="BN27" s="121">
        <v>271</v>
      </c>
      <c r="BO27" s="35">
        <v>672885.9994297059</v>
      </c>
      <c r="BP27" s="79">
        <v>182.35210584545032</v>
      </c>
      <c r="BQ27" s="121">
        <v>280</v>
      </c>
      <c r="BR27" s="35">
        <v>679614.85942400293</v>
      </c>
      <c r="BS27" s="79">
        <v>190.29216063872082</v>
      </c>
      <c r="BT27" s="121">
        <v>289</v>
      </c>
      <c r="BU27" s="35">
        <v>686411.00801824301</v>
      </c>
      <c r="BV27" s="79">
        <v>198.37278131727223</v>
      </c>
      <c r="BW27" s="59">
        <v>298</v>
      </c>
      <c r="BX27" s="35">
        <v>693275.11809842545</v>
      </c>
      <c r="BY27" s="79">
        <v>206.59598519333079</v>
      </c>
      <c r="BZ27" s="121">
        <v>308.60000000000002</v>
      </c>
      <c r="CA27" s="35">
        <v>700207.86927940976</v>
      </c>
      <c r="CB27" s="79">
        <v>216.08414845962588</v>
      </c>
      <c r="CC27" s="121">
        <v>319.20000000000005</v>
      </c>
      <c r="CD27" s="35">
        <v>707209.94797220384</v>
      </c>
      <c r="CE27" s="79">
        <v>225.7414153927275</v>
      </c>
      <c r="CF27" s="121">
        <v>329.80000000000007</v>
      </c>
      <c r="CG27" s="35">
        <v>714282.04745192593</v>
      </c>
      <c r="CH27" s="79">
        <v>235.57021924964522</v>
      </c>
      <c r="CI27" s="121">
        <v>340.40000000000009</v>
      </c>
      <c r="CJ27" s="35">
        <v>721424.86792644521</v>
      </c>
      <c r="CK27" s="79">
        <v>245.57302504216199</v>
      </c>
      <c r="CL27" s="59">
        <v>351</v>
      </c>
      <c r="CM27" s="35">
        <v>728639.11660570966</v>
      </c>
      <c r="CN27" s="79">
        <v>255.7523299286041</v>
      </c>
      <c r="CO27" s="121">
        <v>360</v>
      </c>
      <c r="CP27" s="35">
        <v>735925.50777176674</v>
      </c>
      <c r="CQ27" s="79">
        <v>264.93318279783603</v>
      </c>
      <c r="CR27" s="121">
        <v>369</v>
      </c>
      <c r="CS27" s="35">
        <v>743284.76284948445</v>
      </c>
      <c r="CT27" s="79">
        <v>274.27207749145981</v>
      </c>
      <c r="CU27" s="121">
        <v>378</v>
      </c>
      <c r="CV27" s="35">
        <v>750717.61047797929</v>
      </c>
      <c r="CW27" s="79">
        <v>283.77125676067612</v>
      </c>
      <c r="CX27" s="121">
        <v>387</v>
      </c>
      <c r="CY27" s="35">
        <v>758224.78658275912</v>
      </c>
      <c r="CZ27" s="79">
        <v>293.43299240752782</v>
      </c>
      <c r="DA27" s="59">
        <v>396</v>
      </c>
      <c r="DB27" s="35">
        <v>765807.03444858675</v>
      </c>
      <c r="DC27" s="79">
        <v>303.25958564164034</v>
      </c>
    </row>
    <row r="28" spans="1:107" x14ac:dyDescent="0.35">
      <c r="A28" s="58" t="s">
        <v>50</v>
      </c>
      <c r="B28" s="56" t="s">
        <v>45</v>
      </c>
      <c r="C28" s="90">
        <v>114</v>
      </c>
      <c r="D28" s="65">
        <v>546000</v>
      </c>
      <c r="E28" s="79">
        <v>62.244</v>
      </c>
      <c r="F28" s="121">
        <v>114</v>
      </c>
      <c r="G28" s="35">
        <v>551460</v>
      </c>
      <c r="H28" s="79">
        <v>62.866439999999997</v>
      </c>
      <c r="I28" s="121">
        <v>114</v>
      </c>
      <c r="J28" s="35">
        <v>556974.6</v>
      </c>
      <c r="K28" s="79">
        <v>63.495104399999995</v>
      </c>
      <c r="L28" s="121">
        <v>114</v>
      </c>
      <c r="M28" s="35">
        <v>562544.34600000002</v>
      </c>
      <c r="N28" s="79">
        <v>64.130055444000007</v>
      </c>
      <c r="O28" s="59">
        <v>114</v>
      </c>
      <c r="P28" s="35">
        <v>568169.78946</v>
      </c>
      <c r="Q28" s="79">
        <v>64.771355998440001</v>
      </c>
      <c r="R28" s="121">
        <v>114</v>
      </c>
      <c r="S28" s="35">
        <v>573851.48735459999</v>
      </c>
      <c r="T28" s="79">
        <v>65.419069558424397</v>
      </c>
      <c r="U28" s="121">
        <v>114</v>
      </c>
      <c r="V28" s="35">
        <v>579590.00222814595</v>
      </c>
      <c r="W28" s="79">
        <v>66.07326025400863</v>
      </c>
      <c r="X28" s="121">
        <v>114</v>
      </c>
      <c r="Y28" s="35">
        <v>585385.9022504274</v>
      </c>
      <c r="Z28" s="79">
        <v>66.733992856548724</v>
      </c>
      <c r="AA28" s="121">
        <v>114</v>
      </c>
      <c r="AB28" s="35">
        <v>591239.7612729317</v>
      </c>
      <c r="AC28" s="79">
        <v>67.401332785114221</v>
      </c>
      <c r="AD28" s="59">
        <v>114</v>
      </c>
      <c r="AE28" s="35">
        <v>597152.15888566105</v>
      </c>
      <c r="AF28" s="79">
        <v>68.075346112965363</v>
      </c>
      <c r="AG28" s="121">
        <v>114</v>
      </c>
      <c r="AH28" s="35">
        <v>603123.68047451763</v>
      </c>
      <c r="AI28" s="79">
        <v>68.756099574095018</v>
      </c>
      <c r="AJ28" s="121">
        <v>114</v>
      </c>
      <c r="AK28" s="35">
        <v>609154.91727926279</v>
      </c>
      <c r="AL28" s="79">
        <v>69.443660569835956</v>
      </c>
      <c r="AM28" s="121">
        <v>114</v>
      </c>
      <c r="AN28" s="35">
        <v>615246.46645205538</v>
      </c>
      <c r="AO28" s="79">
        <v>70.138097175534313</v>
      </c>
      <c r="AP28" s="121">
        <v>114</v>
      </c>
      <c r="AQ28" s="35">
        <v>621398.93111657596</v>
      </c>
      <c r="AR28" s="79">
        <v>70.839478147289668</v>
      </c>
      <c r="AS28" s="59">
        <v>114</v>
      </c>
      <c r="AT28" s="35">
        <v>627612.92042774172</v>
      </c>
      <c r="AU28" s="79">
        <v>71.547872928762558</v>
      </c>
      <c r="AV28" s="121">
        <v>115.4</v>
      </c>
      <c r="AW28" s="35">
        <v>633889.04963201913</v>
      </c>
      <c r="AX28" s="79">
        <v>73.150796327535019</v>
      </c>
      <c r="AY28" s="121">
        <v>116.80000000000001</v>
      </c>
      <c r="AZ28" s="35">
        <v>640227.94012833934</v>
      </c>
      <c r="BA28" s="79">
        <v>74.778623406990036</v>
      </c>
      <c r="BB28" s="121">
        <v>118.20000000000002</v>
      </c>
      <c r="BC28" s="35">
        <v>646630.2195296227</v>
      </c>
      <c r="BD28" s="79">
        <v>76.431691948401422</v>
      </c>
      <c r="BE28" s="121">
        <v>119.60000000000002</v>
      </c>
      <c r="BF28" s="35">
        <v>653096.52172491897</v>
      </c>
      <c r="BG28" s="79">
        <v>78.110343998300323</v>
      </c>
      <c r="BH28" s="59">
        <v>121</v>
      </c>
      <c r="BI28" s="35">
        <v>659627.48694216821</v>
      </c>
      <c r="BJ28" s="79">
        <v>79.814925920002352</v>
      </c>
      <c r="BK28" s="121">
        <v>121</v>
      </c>
      <c r="BL28" s="35">
        <v>666223.76181158994</v>
      </c>
      <c r="BM28" s="79">
        <v>80.613075179202383</v>
      </c>
      <c r="BN28" s="121">
        <v>121</v>
      </c>
      <c r="BO28" s="35">
        <v>672885.9994297059</v>
      </c>
      <c r="BP28" s="79">
        <v>81.419205930994423</v>
      </c>
      <c r="BQ28" s="121">
        <v>121</v>
      </c>
      <c r="BR28" s="35">
        <v>679614.85942400293</v>
      </c>
      <c r="BS28" s="79">
        <v>82.233397990304354</v>
      </c>
      <c r="BT28" s="121">
        <v>121</v>
      </c>
      <c r="BU28" s="35">
        <v>686411.00801824301</v>
      </c>
      <c r="BV28" s="79">
        <v>83.055731970207404</v>
      </c>
      <c r="BW28" s="59">
        <v>121</v>
      </c>
      <c r="BX28" s="35">
        <v>693275.11809842545</v>
      </c>
      <c r="BY28" s="79">
        <v>83.886289289909485</v>
      </c>
      <c r="BZ28" s="121">
        <v>121.8</v>
      </c>
      <c r="CA28" s="35">
        <v>700207.86927940976</v>
      </c>
      <c r="CB28" s="79">
        <v>85.285318478232099</v>
      </c>
      <c r="CC28" s="121">
        <v>122.6</v>
      </c>
      <c r="CD28" s="35">
        <v>707209.94797220384</v>
      </c>
      <c r="CE28" s="79">
        <v>86.703939621392195</v>
      </c>
      <c r="CF28" s="121">
        <v>123.39999999999999</v>
      </c>
      <c r="CG28" s="35">
        <v>714282.04745192593</v>
      </c>
      <c r="CH28" s="79">
        <v>88.14240465556766</v>
      </c>
      <c r="CI28" s="121">
        <v>124.19999999999999</v>
      </c>
      <c r="CJ28" s="35">
        <v>721424.86792644521</v>
      </c>
      <c r="CK28" s="79">
        <v>89.600968596464483</v>
      </c>
      <c r="CL28" s="59">
        <v>125</v>
      </c>
      <c r="CM28" s="35">
        <v>728639.11660570966</v>
      </c>
      <c r="CN28" s="79">
        <v>91.079889575713707</v>
      </c>
      <c r="CO28" s="121">
        <v>126.2</v>
      </c>
      <c r="CP28" s="35">
        <v>735925.50777176674</v>
      </c>
      <c r="CQ28" s="79">
        <v>92.873799080796971</v>
      </c>
      <c r="CR28" s="121">
        <v>127.4</v>
      </c>
      <c r="CS28" s="35">
        <v>743284.76284948445</v>
      </c>
      <c r="CT28" s="79">
        <v>94.694478787024323</v>
      </c>
      <c r="CU28" s="121">
        <v>128.6</v>
      </c>
      <c r="CV28" s="35">
        <v>750717.61047797929</v>
      </c>
      <c r="CW28" s="79">
        <v>96.542284707468141</v>
      </c>
      <c r="CX28" s="121">
        <v>129.79999999999998</v>
      </c>
      <c r="CY28" s="35">
        <v>758224.78658275912</v>
      </c>
      <c r="CZ28" s="79">
        <v>98.417577298442126</v>
      </c>
      <c r="DA28" s="59">
        <v>131</v>
      </c>
      <c r="DB28" s="35">
        <v>765807.03444858675</v>
      </c>
      <c r="DC28" s="79">
        <v>100.32072151276488</v>
      </c>
    </row>
    <row r="29" spans="1:107" x14ac:dyDescent="0.35">
      <c r="A29" s="58" t="s">
        <v>51</v>
      </c>
      <c r="B29" s="56" t="s">
        <v>46</v>
      </c>
      <c r="C29" s="90">
        <v>0</v>
      </c>
      <c r="D29" s="65">
        <v>546000</v>
      </c>
      <c r="E29" s="79">
        <v>0</v>
      </c>
      <c r="F29" s="123">
        <v>0</v>
      </c>
      <c r="G29" s="35">
        <v>551460</v>
      </c>
      <c r="H29" s="79">
        <v>0</v>
      </c>
      <c r="I29" s="123">
        <v>0</v>
      </c>
      <c r="J29" s="35">
        <v>556974.6</v>
      </c>
      <c r="K29" s="79">
        <v>0</v>
      </c>
      <c r="L29" s="123">
        <v>0</v>
      </c>
      <c r="M29" s="35">
        <v>562544.34600000002</v>
      </c>
      <c r="N29" s="79">
        <v>0</v>
      </c>
      <c r="O29" s="59">
        <v>0</v>
      </c>
      <c r="P29" s="35">
        <v>568169.78946</v>
      </c>
      <c r="Q29" s="79">
        <v>0</v>
      </c>
      <c r="R29" s="123">
        <v>0</v>
      </c>
      <c r="S29" s="35">
        <v>573851.48735459999</v>
      </c>
      <c r="T29" s="79">
        <v>0</v>
      </c>
      <c r="U29" s="123">
        <v>0</v>
      </c>
      <c r="V29" s="35">
        <v>579590.00222814595</v>
      </c>
      <c r="W29" s="79">
        <v>0</v>
      </c>
      <c r="X29" s="123">
        <v>0</v>
      </c>
      <c r="Y29" s="35">
        <v>585385.9022504274</v>
      </c>
      <c r="Z29" s="79">
        <v>0</v>
      </c>
      <c r="AA29" s="123">
        <v>0</v>
      </c>
      <c r="AB29" s="35">
        <v>591239.7612729317</v>
      </c>
      <c r="AC29" s="79">
        <v>0</v>
      </c>
      <c r="AD29" s="59">
        <v>0</v>
      </c>
      <c r="AE29" s="35">
        <v>597152.15888566105</v>
      </c>
      <c r="AF29" s="79">
        <v>0</v>
      </c>
      <c r="AG29" s="123">
        <v>0</v>
      </c>
      <c r="AH29" s="35">
        <v>603123.68047451763</v>
      </c>
      <c r="AI29" s="79">
        <v>0</v>
      </c>
      <c r="AJ29" s="123">
        <v>0</v>
      </c>
      <c r="AK29" s="35">
        <v>609154.91727926279</v>
      </c>
      <c r="AL29" s="79">
        <v>0</v>
      </c>
      <c r="AM29" s="123">
        <v>0</v>
      </c>
      <c r="AN29" s="35">
        <v>615246.46645205538</v>
      </c>
      <c r="AO29" s="79">
        <v>0</v>
      </c>
      <c r="AP29" s="123">
        <v>0</v>
      </c>
      <c r="AQ29" s="35">
        <v>621398.93111657596</v>
      </c>
      <c r="AR29" s="79">
        <v>0</v>
      </c>
      <c r="AS29" s="59">
        <v>96</v>
      </c>
      <c r="AT29" s="35">
        <v>627612.92042774172</v>
      </c>
      <c r="AU29" s="79">
        <v>60.250840361063204</v>
      </c>
      <c r="AV29" s="123">
        <v>96</v>
      </c>
      <c r="AW29" s="35">
        <v>633889.04963201913</v>
      </c>
      <c r="AX29" s="79">
        <v>60.853348764673839</v>
      </c>
      <c r="AY29" s="123">
        <v>96</v>
      </c>
      <c r="AZ29" s="35">
        <v>640227.94012833934</v>
      </c>
      <c r="BA29" s="79">
        <v>61.461882252320571</v>
      </c>
      <c r="BB29" s="123">
        <v>96</v>
      </c>
      <c r="BC29" s="35">
        <v>646630.2195296227</v>
      </c>
      <c r="BD29" s="79">
        <v>62.076501074843776</v>
      </c>
      <c r="BE29" s="123">
        <v>96</v>
      </c>
      <c r="BF29" s="35">
        <v>653096.52172491897</v>
      </c>
      <c r="BG29" s="79">
        <v>62.697266085592226</v>
      </c>
      <c r="BH29" s="59">
        <v>96</v>
      </c>
      <c r="BI29" s="35">
        <v>659627.48694216821</v>
      </c>
      <c r="BJ29" s="79">
        <v>63.324238746448145</v>
      </c>
      <c r="BK29" s="123">
        <v>96</v>
      </c>
      <c r="BL29" s="35">
        <v>666223.76181158994</v>
      </c>
      <c r="BM29" s="79">
        <v>63.957481133912637</v>
      </c>
      <c r="BN29" s="123">
        <v>96</v>
      </c>
      <c r="BO29" s="35">
        <v>672885.9994297059</v>
      </c>
      <c r="BP29" s="79">
        <v>64.597055945251768</v>
      </c>
      <c r="BQ29" s="123">
        <v>96</v>
      </c>
      <c r="BR29" s="35">
        <v>679614.85942400293</v>
      </c>
      <c r="BS29" s="79">
        <v>65.243026504704275</v>
      </c>
      <c r="BT29" s="123">
        <v>96</v>
      </c>
      <c r="BU29" s="35">
        <v>686411.00801824301</v>
      </c>
      <c r="BV29" s="79">
        <v>65.89545676975132</v>
      </c>
      <c r="BW29" s="59">
        <v>96</v>
      </c>
      <c r="BX29" s="35">
        <v>693275.11809842545</v>
      </c>
      <c r="BY29" s="79">
        <v>66.55441133744884</v>
      </c>
      <c r="BZ29" s="123">
        <v>96</v>
      </c>
      <c r="CA29" s="35">
        <v>700207.86927940976</v>
      </c>
      <c r="CB29" s="79">
        <v>67.219955450823335</v>
      </c>
      <c r="CC29" s="123">
        <v>96</v>
      </c>
      <c r="CD29" s="35">
        <v>707209.94797220384</v>
      </c>
      <c r="CE29" s="79">
        <v>67.892155005331574</v>
      </c>
      <c r="CF29" s="123">
        <v>96</v>
      </c>
      <c r="CG29" s="35">
        <v>714282.04745192593</v>
      </c>
      <c r="CH29" s="79">
        <v>68.571076555384892</v>
      </c>
      <c r="CI29" s="123">
        <v>96</v>
      </c>
      <c r="CJ29" s="35">
        <v>721424.86792644521</v>
      </c>
      <c r="CK29" s="79">
        <v>69.256787320938741</v>
      </c>
      <c r="CL29" s="59">
        <v>96</v>
      </c>
      <c r="CM29" s="35">
        <v>728639.11660570966</v>
      </c>
      <c r="CN29" s="79">
        <v>69.949355194148126</v>
      </c>
      <c r="CO29" s="123">
        <v>96</v>
      </c>
      <c r="CP29" s="35">
        <v>735925.50777176674</v>
      </c>
      <c r="CQ29" s="79">
        <v>70.648848746089612</v>
      </c>
      <c r="CR29" s="123">
        <v>96</v>
      </c>
      <c r="CS29" s="35">
        <v>743284.76284948445</v>
      </c>
      <c r="CT29" s="79">
        <v>71.3553372335505</v>
      </c>
      <c r="CU29" s="123">
        <v>96</v>
      </c>
      <c r="CV29" s="35">
        <v>750717.61047797929</v>
      </c>
      <c r="CW29" s="79">
        <v>72.068890605886011</v>
      </c>
      <c r="CX29" s="123">
        <v>96</v>
      </c>
      <c r="CY29" s="35">
        <v>758224.78658275912</v>
      </c>
      <c r="CZ29" s="79">
        <v>72.789579511944879</v>
      </c>
      <c r="DA29" s="59">
        <v>96</v>
      </c>
      <c r="DB29" s="35">
        <v>765807.03444858675</v>
      </c>
      <c r="DC29" s="79">
        <v>73.517475307064331</v>
      </c>
    </row>
    <row r="30" spans="1:107" x14ac:dyDescent="0.35">
      <c r="A30" s="58" t="s">
        <v>246</v>
      </c>
      <c r="B30" s="56" t="s">
        <v>247</v>
      </c>
      <c r="C30" s="90">
        <v>40</v>
      </c>
      <c r="D30" s="65">
        <v>546000</v>
      </c>
      <c r="E30" s="79">
        <v>21.84</v>
      </c>
      <c r="F30" s="123">
        <v>40</v>
      </c>
      <c r="G30" s="35">
        <v>551460</v>
      </c>
      <c r="H30" s="79">
        <v>22.058399999999999</v>
      </c>
      <c r="I30" s="123">
        <v>40</v>
      </c>
      <c r="J30" s="35">
        <v>556974.6</v>
      </c>
      <c r="K30" s="79">
        <v>22.278984000000001</v>
      </c>
      <c r="L30" s="123">
        <v>40</v>
      </c>
      <c r="M30" s="35">
        <v>562544.34600000002</v>
      </c>
      <c r="N30" s="79">
        <v>22.501773839999998</v>
      </c>
      <c r="O30" s="59">
        <v>40</v>
      </c>
      <c r="P30" s="35">
        <v>568169.78946</v>
      </c>
      <c r="Q30" s="79">
        <v>22.7267915784</v>
      </c>
      <c r="R30" s="123">
        <v>40</v>
      </c>
      <c r="S30" s="35">
        <v>573851.48735459999</v>
      </c>
      <c r="T30" s="79">
        <v>22.954059494183998</v>
      </c>
      <c r="U30" s="123">
        <v>40</v>
      </c>
      <c r="V30" s="35">
        <v>579590.00222814595</v>
      </c>
      <c r="W30" s="79">
        <v>23.183600089125839</v>
      </c>
      <c r="X30" s="123">
        <v>40</v>
      </c>
      <c r="Y30" s="35">
        <v>585385.9022504274</v>
      </c>
      <c r="Z30" s="79">
        <v>23.415436090017096</v>
      </c>
      <c r="AA30" s="123">
        <v>40</v>
      </c>
      <c r="AB30" s="35">
        <v>591239.7612729317</v>
      </c>
      <c r="AC30" s="79">
        <v>23.649590450917266</v>
      </c>
      <c r="AD30" s="59">
        <v>60</v>
      </c>
      <c r="AE30" s="35">
        <v>597152.15888566105</v>
      </c>
      <c r="AF30" s="79">
        <v>35.829129533139664</v>
      </c>
      <c r="AG30" s="123">
        <v>60</v>
      </c>
      <c r="AH30" s="35">
        <v>603123.68047451763</v>
      </c>
      <c r="AI30" s="79">
        <v>36.187420828471055</v>
      </c>
      <c r="AJ30" s="123">
        <v>60</v>
      </c>
      <c r="AK30" s="35">
        <v>609154.91727926279</v>
      </c>
      <c r="AL30" s="79">
        <v>36.549295036755773</v>
      </c>
      <c r="AM30" s="123">
        <v>60</v>
      </c>
      <c r="AN30" s="35">
        <v>615246.46645205538</v>
      </c>
      <c r="AO30" s="79">
        <v>36.914787987123326</v>
      </c>
      <c r="AP30" s="123">
        <v>60</v>
      </c>
      <c r="AQ30" s="35">
        <v>621398.93111657596</v>
      </c>
      <c r="AR30" s="79">
        <v>37.283935866994561</v>
      </c>
      <c r="AS30" s="59">
        <v>85</v>
      </c>
      <c r="AT30" s="35">
        <v>627612.92042774172</v>
      </c>
      <c r="AU30" s="79">
        <v>53.347098236358043</v>
      </c>
      <c r="AV30" s="123">
        <v>85</v>
      </c>
      <c r="AW30" s="35">
        <v>633889.04963201913</v>
      </c>
      <c r="AX30" s="79">
        <v>53.880569218721625</v>
      </c>
      <c r="AY30" s="123">
        <v>85</v>
      </c>
      <c r="AZ30" s="35">
        <v>640227.94012833934</v>
      </c>
      <c r="BA30" s="79">
        <v>54.419374910908843</v>
      </c>
      <c r="BB30" s="123">
        <v>85</v>
      </c>
      <c r="BC30" s="35">
        <v>646630.2195296227</v>
      </c>
      <c r="BD30" s="79">
        <v>54.963568660017927</v>
      </c>
      <c r="BE30" s="123">
        <v>85</v>
      </c>
      <c r="BF30" s="35">
        <v>653096.52172491897</v>
      </c>
      <c r="BG30" s="79">
        <v>55.513204346618117</v>
      </c>
      <c r="BH30" s="59">
        <v>95</v>
      </c>
      <c r="BI30" s="35">
        <v>659627.48694216821</v>
      </c>
      <c r="BJ30" s="79">
        <v>62.664611259505982</v>
      </c>
      <c r="BK30" s="123">
        <v>95</v>
      </c>
      <c r="BL30" s="35">
        <v>666223.76181158994</v>
      </c>
      <c r="BM30" s="79">
        <v>63.291257372101043</v>
      </c>
      <c r="BN30" s="123">
        <v>95</v>
      </c>
      <c r="BO30" s="35">
        <v>672885.9994297059</v>
      </c>
      <c r="BP30" s="79">
        <v>63.924169945822058</v>
      </c>
      <c r="BQ30" s="123">
        <v>95</v>
      </c>
      <c r="BR30" s="35">
        <v>679614.85942400293</v>
      </c>
      <c r="BS30" s="79">
        <v>64.563411645280283</v>
      </c>
      <c r="BT30" s="123">
        <v>95</v>
      </c>
      <c r="BU30" s="35">
        <v>686411.00801824301</v>
      </c>
      <c r="BV30" s="79">
        <v>65.20904576173308</v>
      </c>
      <c r="BW30" s="59">
        <v>115</v>
      </c>
      <c r="BX30" s="35">
        <v>693275.11809842545</v>
      </c>
      <c r="BY30" s="79">
        <v>79.726638581318923</v>
      </c>
      <c r="BZ30" s="123">
        <v>115</v>
      </c>
      <c r="CA30" s="35">
        <v>700207.86927940976</v>
      </c>
      <c r="CB30" s="79">
        <v>80.523904967132125</v>
      </c>
      <c r="CC30" s="123">
        <v>115</v>
      </c>
      <c r="CD30" s="35">
        <v>707209.94797220384</v>
      </c>
      <c r="CE30" s="79">
        <v>81.32914401680344</v>
      </c>
      <c r="CF30" s="123">
        <v>115</v>
      </c>
      <c r="CG30" s="35">
        <v>714282.04745192593</v>
      </c>
      <c r="CH30" s="79">
        <v>82.142435456971484</v>
      </c>
      <c r="CI30" s="123">
        <v>115</v>
      </c>
      <c r="CJ30" s="35">
        <v>721424.86792644521</v>
      </c>
      <c r="CK30" s="79">
        <v>82.963859811541198</v>
      </c>
      <c r="CL30" s="59">
        <v>125</v>
      </c>
      <c r="CM30" s="35">
        <v>728639.11660570966</v>
      </c>
      <c r="CN30" s="79">
        <v>91.079889575713707</v>
      </c>
      <c r="CO30" s="123">
        <v>125</v>
      </c>
      <c r="CP30" s="35">
        <v>735925.50777176674</v>
      </c>
      <c r="CQ30" s="79">
        <v>91.990688471470847</v>
      </c>
      <c r="CR30" s="123">
        <v>125</v>
      </c>
      <c r="CS30" s="35">
        <v>743284.76284948445</v>
      </c>
      <c r="CT30" s="79">
        <v>92.910595356185553</v>
      </c>
      <c r="CU30" s="123">
        <v>125</v>
      </c>
      <c r="CV30" s="35">
        <v>750717.61047797929</v>
      </c>
      <c r="CW30" s="79">
        <v>93.839701309747412</v>
      </c>
      <c r="CX30" s="123">
        <v>125</v>
      </c>
      <c r="CY30" s="35">
        <v>758224.78658275912</v>
      </c>
      <c r="CZ30" s="79">
        <v>94.778098322844897</v>
      </c>
      <c r="DA30" s="59">
        <v>130</v>
      </c>
      <c r="DB30" s="35">
        <v>765807.03444858675</v>
      </c>
      <c r="DC30" s="79">
        <v>99.554914478316277</v>
      </c>
    </row>
    <row r="31" spans="1:107" x14ac:dyDescent="0.35">
      <c r="A31" s="9" t="s">
        <v>52</v>
      </c>
      <c r="B31" s="10" t="s">
        <v>273</v>
      </c>
      <c r="C31" s="133">
        <v>7674</v>
      </c>
      <c r="D31" s="134">
        <v>356938</v>
      </c>
      <c r="E31" s="79">
        <v>2739.1422120000002</v>
      </c>
      <c r="F31" s="93">
        <v>7604.9340000000002</v>
      </c>
      <c r="G31" s="35">
        <v>360507.38</v>
      </c>
      <c r="H31" s="79">
        <v>2741.63483141292</v>
      </c>
      <c r="I31" s="93">
        <v>7536.4895940000006</v>
      </c>
      <c r="J31" s="35">
        <v>364112.45380000002</v>
      </c>
      <c r="K31" s="79">
        <v>2744.1297191095059</v>
      </c>
      <c r="L31" s="93">
        <v>7468.661187654001</v>
      </c>
      <c r="M31" s="35">
        <v>367753.57833799999</v>
      </c>
      <c r="N31" s="79">
        <v>2746.6268771538957</v>
      </c>
      <c r="O31" s="93">
        <v>7401.4432369651149</v>
      </c>
      <c r="P31" s="35">
        <v>371431.11412137997</v>
      </c>
      <c r="Q31" s="79">
        <v>2749.1263076121054</v>
      </c>
      <c r="R31" s="93">
        <v>7334.8302478324285</v>
      </c>
      <c r="S31" s="35">
        <v>375145.42526259378</v>
      </c>
      <c r="T31" s="79">
        <v>2751.6280125520325</v>
      </c>
      <c r="U31" s="93">
        <v>7268.8167756019366</v>
      </c>
      <c r="V31" s="35">
        <v>378896.87951521971</v>
      </c>
      <c r="W31" s="79">
        <v>2754.1319940434546</v>
      </c>
      <c r="X31" s="93">
        <v>7203.0339837827387</v>
      </c>
      <c r="Y31" s="35">
        <v>382685.84831037192</v>
      </c>
      <c r="Z31" s="79">
        <v>2756.4991704923355</v>
      </c>
      <c r="AA31" s="93">
        <v>7134.8932822961542</v>
      </c>
      <c r="AB31" s="35">
        <v>386512.70679347566</v>
      </c>
      <c r="AC31" s="79">
        <v>2757.7269152228728</v>
      </c>
      <c r="AD31" s="93">
        <v>7065.1140259952981</v>
      </c>
      <c r="AE31" s="35">
        <v>390377.83386141044</v>
      </c>
      <c r="AF31" s="79">
        <v>2758.0639094519133</v>
      </c>
      <c r="AG31" s="93">
        <v>6993.827025473006</v>
      </c>
      <c r="AH31" s="35">
        <v>394281.61220002454</v>
      </c>
      <c r="AI31" s="79">
        <v>2757.5373950515991</v>
      </c>
      <c r="AJ31" s="93">
        <v>6921.0212861378322</v>
      </c>
      <c r="AK31" s="35">
        <v>398224.42832202476</v>
      </c>
      <c r="AL31" s="79">
        <v>2756.1197450768027</v>
      </c>
      <c r="AM31" s="93">
        <v>6846.8279379504347</v>
      </c>
      <c r="AN31" s="35">
        <v>402206.67260524502</v>
      </c>
      <c r="AO31" s="79">
        <v>2753.839882823675</v>
      </c>
      <c r="AP31" s="93">
        <v>6771.2389575154621</v>
      </c>
      <c r="AQ31" s="35">
        <v>406228.73933129746</v>
      </c>
      <c r="AR31" s="79">
        <v>2750.6718654224746</v>
      </c>
      <c r="AS31" s="93">
        <v>6694.3853953476619</v>
      </c>
      <c r="AT31" s="35">
        <v>410291.02672461042</v>
      </c>
      <c r="AU31" s="79">
        <v>2746.646257147429</v>
      </c>
      <c r="AV31" s="93">
        <v>6616.3288616379077</v>
      </c>
      <c r="AW31" s="35">
        <v>414393.93699185655</v>
      </c>
      <c r="AX31" s="79">
        <v>2741.766565406981</v>
      </c>
      <c r="AY31" s="93">
        <v>6537.0652418754853</v>
      </c>
      <c r="AZ31" s="35">
        <v>418537.8763617751</v>
      </c>
      <c r="BA31" s="79">
        <v>2736.0094039729397</v>
      </c>
      <c r="BB31" s="93">
        <v>6456.7247100528357</v>
      </c>
      <c r="BC31" s="35">
        <v>422723.25512539287</v>
      </c>
      <c r="BD31" s="79">
        <v>2729.407686882093</v>
      </c>
      <c r="BE31" s="93">
        <v>6375.3054114590695</v>
      </c>
      <c r="BF31" s="35">
        <v>426950.48767664679</v>
      </c>
      <c r="BG31" s="79">
        <v>2721.9397545100151</v>
      </c>
      <c r="BH31" s="93">
        <v>6292.9364655430181</v>
      </c>
      <c r="BI31" s="35">
        <v>431219.99255341326</v>
      </c>
      <c r="BJ31" s="79">
        <v>2713.640015810563</v>
      </c>
      <c r="BK31" s="93">
        <v>6209.6179867392284</v>
      </c>
      <c r="BL31" s="35">
        <v>435532.1924789474</v>
      </c>
      <c r="BM31" s="79">
        <v>2704.4885362212435</v>
      </c>
      <c r="BN31" s="93">
        <v>6124.8567012202384</v>
      </c>
      <c r="BO31" s="35">
        <v>439887.51440373686</v>
      </c>
      <c r="BP31" s="79">
        <v>2694.2479903788417</v>
      </c>
      <c r="BQ31" s="93">
        <v>6038.3737245990087</v>
      </c>
      <c r="BR31" s="35">
        <v>444286.38954777422</v>
      </c>
      <c r="BS31" s="79">
        <v>2682.7672608422395</v>
      </c>
      <c r="BT31" s="93">
        <v>5950.2738519571094</v>
      </c>
      <c r="BU31" s="35">
        <v>448729.25344325195</v>
      </c>
      <c r="BV31" s="79">
        <v>2670.061943371617</v>
      </c>
      <c r="BW31" s="93">
        <v>5860.6032250081162</v>
      </c>
      <c r="BX31" s="35">
        <v>453216.54597768449</v>
      </c>
      <c r="BY31" s="79">
        <v>2656.1223509838569</v>
      </c>
      <c r="BZ31" s="93">
        <v>5769.5294508914903</v>
      </c>
      <c r="CA31" s="35">
        <v>457748.71143746132</v>
      </c>
      <c r="CB31" s="79">
        <v>2640.9946717460634</v>
      </c>
      <c r="CC31" s="93">
        <v>5677.101589088209</v>
      </c>
      <c r="CD31" s="35">
        <v>462326.19855183596</v>
      </c>
      <c r="CE31" s="79">
        <v>2624.6727964757388</v>
      </c>
      <c r="CF31" s="93">
        <v>5583.4861838841443</v>
      </c>
      <c r="CG31" s="35">
        <v>466949.46053735435</v>
      </c>
      <c r="CH31" s="79">
        <v>2607.2058614824723</v>
      </c>
      <c r="CI31" s="93">
        <v>5488.7902582054694</v>
      </c>
      <c r="CJ31" s="35">
        <v>471618.95514272788</v>
      </c>
      <c r="CK31" s="79">
        <v>2588.6175265724469</v>
      </c>
      <c r="CL31" s="93">
        <v>5393.0657561023663</v>
      </c>
      <c r="CM31" s="35">
        <v>476335.14469415514</v>
      </c>
      <c r="CN31" s="79">
        <v>2568.9067572781137</v>
      </c>
      <c r="CO31" s="93">
        <v>5296.098433807646</v>
      </c>
      <c r="CP31" s="35">
        <v>481098.49614109669</v>
      </c>
      <c r="CQ31" s="79">
        <v>2547.9449919200761</v>
      </c>
      <c r="CR31" s="93">
        <v>5197.9617298291905</v>
      </c>
      <c r="CS31" s="35">
        <v>485909.48110250768</v>
      </c>
      <c r="CT31" s="79">
        <v>2525.7388869319952</v>
      </c>
      <c r="CU31" s="93">
        <v>5098.8365996413477</v>
      </c>
      <c r="CV31" s="35">
        <v>490768.57591353275</v>
      </c>
      <c r="CW31" s="79">
        <v>2502.3487768217842</v>
      </c>
      <c r="CX31" s="93">
        <v>4998.848413922381</v>
      </c>
      <c r="CY31" s="35">
        <v>495676.2616726681</v>
      </c>
      <c r="CZ31" s="79">
        <v>2477.8104944813917</v>
      </c>
      <c r="DA31" s="93">
        <v>4898.0716298977059</v>
      </c>
      <c r="DB31" s="35">
        <v>500633.02428939479</v>
      </c>
      <c r="DC31" s="79">
        <v>2452.1364132617737</v>
      </c>
    </row>
    <row r="32" spans="1:107" x14ac:dyDescent="0.35">
      <c r="A32" s="9" t="s">
        <v>53</v>
      </c>
      <c r="B32" s="10" t="s">
        <v>108</v>
      </c>
      <c r="C32" s="133">
        <v>6781.4448840000005</v>
      </c>
      <c r="D32" s="13">
        <v>863101.19558863144</v>
      </c>
      <c r="E32" s="79">
        <v>5853.0731871988082</v>
      </c>
      <c r="F32" s="120">
        <v>6885.5690482211239</v>
      </c>
      <c r="G32" s="35">
        <v>871732.2075445177</v>
      </c>
      <c r="H32" s="79">
        <v>6002.3723066060038</v>
      </c>
      <c r="I32" s="120">
        <v>6991.2919634105438</v>
      </c>
      <c r="J32" s="35">
        <v>880449.52961996291</v>
      </c>
      <c r="K32" s="79">
        <v>6155.4797206206395</v>
      </c>
      <c r="L32" s="120">
        <v>7098.638177229006</v>
      </c>
      <c r="M32" s="35">
        <v>889254.0249161626</v>
      </c>
      <c r="N32" s="79">
        <v>6312.4925705244259</v>
      </c>
      <c r="O32" s="120">
        <v>7207.6326142487687</v>
      </c>
      <c r="P32" s="35">
        <v>898146.56516532425</v>
      </c>
      <c r="Q32" s="79">
        <v>6473.5104754610975</v>
      </c>
      <c r="R32" s="120">
        <v>7318.3005817408075</v>
      </c>
      <c r="S32" s="35">
        <v>907128.03081697749</v>
      </c>
      <c r="T32" s="79">
        <v>6638.635595641279</v>
      </c>
      <c r="U32" s="120">
        <v>7430.6677755508754</v>
      </c>
      <c r="V32" s="35">
        <v>916199.31112514727</v>
      </c>
      <c r="W32" s="79">
        <v>6807.9726971595419</v>
      </c>
      <c r="X32" s="120">
        <v>7544.7602860657871</v>
      </c>
      <c r="Y32" s="35">
        <v>925361.30423639878</v>
      </c>
      <c r="Z32" s="79">
        <v>6981.6292184648219</v>
      </c>
      <c r="AA32" s="120">
        <v>7660.6046042713115</v>
      </c>
      <c r="AB32" s="35">
        <v>934614.91727876279</v>
      </c>
      <c r="AC32" s="79">
        <v>7159.7153385263418</v>
      </c>
      <c r="AD32" s="120">
        <v>7778.2276279030757</v>
      </c>
      <c r="AE32" s="35">
        <v>943961.06645155046</v>
      </c>
      <c r="AF32" s="79">
        <v>7342.3440467383016</v>
      </c>
      <c r="AG32" s="120">
        <v>7801.562310786785</v>
      </c>
      <c r="AH32" s="35">
        <v>953400.67711606598</v>
      </c>
      <c r="AI32" s="79">
        <v>7438.0147896673016</v>
      </c>
      <c r="AJ32" s="120">
        <v>7824.9669977191452</v>
      </c>
      <c r="AK32" s="35">
        <v>962934.68388722662</v>
      </c>
      <c r="AL32" s="79">
        <v>7534.9321223766665</v>
      </c>
      <c r="AM32" s="120">
        <v>7848.4418987123026</v>
      </c>
      <c r="AN32" s="35">
        <v>972564.03072609892</v>
      </c>
      <c r="AO32" s="79">
        <v>7633.1122879312343</v>
      </c>
      <c r="AP32" s="120">
        <v>7871.9872244084399</v>
      </c>
      <c r="AQ32" s="35">
        <v>982289.67103335995</v>
      </c>
      <c r="AR32" s="79">
        <v>7732.5717410429779</v>
      </c>
      <c r="AS32" s="120">
        <v>7895.6031860816656</v>
      </c>
      <c r="AT32" s="35">
        <v>992112.56774369359</v>
      </c>
      <c r="AU32" s="79">
        <v>7833.3271508287698</v>
      </c>
      <c r="AV32" s="120">
        <v>7919.2899956399106</v>
      </c>
      <c r="AW32" s="35">
        <v>1002033.6934211305</v>
      </c>
      <c r="AX32" s="79">
        <v>7935.3954036040686</v>
      </c>
      <c r="AY32" s="120">
        <v>7943.0478656268306</v>
      </c>
      <c r="AZ32" s="35">
        <v>1012054.0303553418</v>
      </c>
      <c r="BA32" s="79">
        <v>8038.79360571303</v>
      </c>
      <c r="BB32" s="120">
        <v>7966.877009223711</v>
      </c>
      <c r="BC32" s="35">
        <v>1022174.5706588953</v>
      </c>
      <c r="BD32" s="79">
        <v>8143.5390863954708</v>
      </c>
      <c r="BE32" s="120">
        <v>7990.7776402513819</v>
      </c>
      <c r="BF32" s="35">
        <v>1032396.3163654843</v>
      </c>
      <c r="BG32" s="79">
        <v>8249.6494006912035</v>
      </c>
      <c r="BH32" s="120">
        <v>8014.7499731721364</v>
      </c>
      <c r="BI32" s="35">
        <v>1042720.2795291392</v>
      </c>
      <c r="BJ32" s="79">
        <v>8357.142332382211</v>
      </c>
      <c r="BK32" s="120">
        <v>8038.7942230916524</v>
      </c>
      <c r="BL32" s="35">
        <v>1053147.4823244305</v>
      </c>
      <c r="BM32" s="79">
        <v>8466.0358969731496</v>
      </c>
      <c r="BN32" s="120">
        <v>8062.910605760927</v>
      </c>
      <c r="BO32" s="35">
        <v>1063678.9571476749</v>
      </c>
      <c r="BP32" s="79">
        <v>8576.3483447107101</v>
      </c>
      <c r="BQ32" s="120">
        <v>8087.09933757821</v>
      </c>
      <c r="BR32" s="35">
        <v>1074315.7467191517</v>
      </c>
      <c r="BS32" s="79">
        <v>8688.0981636422912</v>
      </c>
      <c r="BT32" s="120">
        <v>8111.3606355909442</v>
      </c>
      <c r="BU32" s="35">
        <v>1085058.9041863433</v>
      </c>
      <c r="BV32" s="79">
        <v>8801.3040827145524</v>
      </c>
      <c r="BW32" s="120">
        <v>8135.6947174977167</v>
      </c>
      <c r="BX32" s="35">
        <v>1095909.4932282066</v>
      </c>
      <c r="BY32" s="79">
        <v>8915.9850749123216</v>
      </c>
      <c r="BZ32" s="120">
        <v>8160.1018016502103</v>
      </c>
      <c r="CA32" s="35">
        <v>1106868.5881604888</v>
      </c>
      <c r="CB32" s="79">
        <v>9032.1603604384291</v>
      </c>
      <c r="CC32" s="120">
        <v>8184.582107055161</v>
      </c>
      <c r="CD32" s="35">
        <v>1117937.2740420937</v>
      </c>
      <c r="CE32" s="79">
        <v>9149.8494099349427</v>
      </c>
      <c r="CF32" s="120">
        <v>8209.1358533763268</v>
      </c>
      <c r="CG32" s="35">
        <v>1129116.6467825146</v>
      </c>
      <c r="CH32" s="79">
        <v>9269.0719477463954</v>
      </c>
      <c r="CI32" s="120">
        <v>8233.7632609364555</v>
      </c>
      <c r="CJ32" s="35">
        <v>1140407.8132503398</v>
      </c>
      <c r="CK32" s="79">
        <v>9389.8479552255303</v>
      </c>
      <c r="CL32" s="120">
        <v>8258.4645507192654</v>
      </c>
      <c r="CM32" s="35">
        <v>1151811.8913828433</v>
      </c>
      <c r="CN32" s="79">
        <v>9512.1976740821192</v>
      </c>
      <c r="CO32" s="120">
        <v>8283.2399443714239</v>
      </c>
      <c r="CP32" s="35">
        <v>1163330.0102966717</v>
      </c>
      <c r="CQ32" s="79">
        <v>9636.14160977541</v>
      </c>
      <c r="CR32" s="120">
        <v>8308.0896642045391</v>
      </c>
      <c r="CS32" s="35">
        <v>1174963.3103996385</v>
      </c>
      <c r="CT32" s="79">
        <v>9761.7005349507872</v>
      </c>
      <c r="CU32" s="120">
        <v>8333.0139331971532</v>
      </c>
      <c r="CV32" s="35">
        <v>1186712.9435036348</v>
      </c>
      <c r="CW32" s="79">
        <v>9888.8954929211941</v>
      </c>
      <c r="CX32" s="120">
        <v>8358.0129749967455</v>
      </c>
      <c r="CY32" s="35">
        <v>1198580.0729386711</v>
      </c>
      <c r="CZ32" s="79">
        <v>10017.747801193958</v>
      </c>
      <c r="DA32" s="120">
        <v>8383.087013921735</v>
      </c>
      <c r="DB32" s="35">
        <v>1210565.8736680578</v>
      </c>
      <c r="DC32" s="79">
        <v>10148.279055043517</v>
      </c>
    </row>
    <row r="33" spans="1:109" x14ac:dyDescent="0.35">
      <c r="A33" s="58" t="s">
        <v>54</v>
      </c>
      <c r="B33" s="55" t="s">
        <v>11</v>
      </c>
      <c r="C33" s="90">
        <v>5313.3165720000015</v>
      </c>
      <c r="D33" s="65">
        <v>884062</v>
      </c>
      <c r="E33" s="79">
        <v>4697.3012752754648</v>
      </c>
      <c r="F33" s="59">
        <v>5402.6207362211244</v>
      </c>
      <c r="G33" s="35">
        <v>892902.62</v>
      </c>
      <c r="H33" s="79">
        <v>4824.0142102381706</v>
      </c>
      <c r="I33" s="59">
        <v>5493.5236514105436</v>
      </c>
      <c r="J33" s="35">
        <v>901831.64619999996</v>
      </c>
      <c r="K33" s="79">
        <v>4954.2334779902048</v>
      </c>
      <c r="L33" s="59">
        <v>5586.0498652290071</v>
      </c>
      <c r="M33" s="35">
        <v>910849.96266199998</v>
      </c>
      <c r="N33" s="79">
        <v>5088.0533111719114</v>
      </c>
      <c r="O33" s="59">
        <v>5417.6829128841846</v>
      </c>
      <c r="P33" s="35">
        <v>919958.46228861995</v>
      </c>
      <c r="Q33" s="79">
        <v>4984.0432417042657</v>
      </c>
      <c r="R33" s="59">
        <v>5499.9508803762237</v>
      </c>
      <c r="S33" s="35">
        <v>929158.04691150622</v>
      </c>
      <c r="T33" s="79">
        <v>5110.3236181195907</v>
      </c>
      <c r="U33" s="59">
        <v>5583.9180741862911</v>
      </c>
      <c r="V33" s="35">
        <v>938449.62738062127</v>
      </c>
      <c r="W33" s="79">
        <v>5240.225836044041</v>
      </c>
      <c r="X33" s="59">
        <v>5669.6105847012032</v>
      </c>
      <c r="Y33" s="35">
        <v>947834.12365442747</v>
      </c>
      <c r="Z33" s="79">
        <v>5373.8503800121307</v>
      </c>
      <c r="AA33" s="59">
        <v>5757.054902906727</v>
      </c>
      <c r="AB33" s="35">
        <v>957312.46489097178</v>
      </c>
      <c r="AC33" s="79">
        <v>5511.3004196142929</v>
      </c>
      <c r="AD33" s="59">
        <v>5933.5841427634668</v>
      </c>
      <c r="AE33" s="35">
        <v>966885.58953988156</v>
      </c>
      <c r="AF33" s="79">
        <v>5737.0970019603474</v>
      </c>
      <c r="AG33" s="59">
        <v>6277.9188256471762</v>
      </c>
      <c r="AH33" s="35">
        <v>976554.44543528033</v>
      </c>
      <c r="AI33" s="79">
        <v>6130.7295372675844</v>
      </c>
      <c r="AJ33" s="59">
        <v>6300.3235125795354</v>
      </c>
      <c r="AK33" s="35">
        <v>986319.98988963314</v>
      </c>
      <c r="AL33" s="79">
        <v>6214.135023228866</v>
      </c>
      <c r="AM33" s="59">
        <v>6322.7984135726938</v>
      </c>
      <c r="AN33" s="35">
        <v>996183.18978852953</v>
      </c>
      <c r="AO33" s="79">
        <v>6298.6654920227002</v>
      </c>
      <c r="AP33" s="59">
        <v>6345.3437392688311</v>
      </c>
      <c r="AQ33" s="35">
        <v>1006145.0216864148</v>
      </c>
      <c r="AR33" s="79">
        <v>6384.3360141543953</v>
      </c>
      <c r="AS33" s="59">
        <v>5953.6471821782252</v>
      </c>
      <c r="AT33" s="35">
        <v>1016206.471903279</v>
      </c>
      <c r="AU33" s="79">
        <v>6050.1347979582333</v>
      </c>
      <c r="AV33" s="59">
        <v>5964.5339917364699</v>
      </c>
      <c r="AW33" s="35">
        <v>1026368.5366223118</v>
      </c>
      <c r="AX33" s="79">
        <v>6121.8100247325965</v>
      </c>
      <c r="AY33" s="59">
        <v>5975.4918617233898</v>
      </c>
      <c r="AZ33" s="35">
        <v>1036632.2219885349</v>
      </c>
      <c r="BA33" s="79">
        <v>6194.3874060927246</v>
      </c>
      <c r="BB33" s="59">
        <v>5986.5210053202709</v>
      </c>
      <c r="BC33" s="35">
        <v>1046998.5442084202</v>
      </c>
      <c r="BD33" s="79">
        <v>6267.8787774434522</v>
      </c>
      <c r="BE33" s="59">
        <v>5997.6216363479416</v>
      </c>
      <c r="BF33" s="35">
        <v>1057468.5296505045</v>
      </c>
      <c r="BG33" s="79">
        <v>6342.2961331889101</v>
      </c>
      <c r="BH33" s="59">
        <v>6000.9402812686958</v>
      </c>
      <c r="BI33" s="35">
        <v>1068043.2149470095</v>
      </c>
      <c r="BJ33" s="79">
        <v>6409.2635507112291</v>
      </c>
      <c r="BK33" s="59">
        <v>6015.5845311882122</v>
      </c>
      <c r="BL33" s="35">
        <v>1078723.6470964795</v>
      </c>
      <c r="BM33" s="79">
        <v>6489.1532849005143</v>
      </c>
      <c r="BN33" s="59">
        <v>6030.3009138574862</v>
      </c>
      <c r="BO33" s="35">
        <v>1089510.8835674443</v>
      </c>
      <c r="BP33" s="79">
        <v>6570.0784768344365</v>
      </c>
      <c r="BQ33" s="59">
        <v>6045.0896456747696</v>
      </c>
      <c r="BR33" s="35">
        <v>1100405.9924031186</v>
      </c>
      <c r="BS33" s="79">
        <v>6652.0528707145613</v>
      </c>
      <c r="BT33" s="59">
        <v>6059.9509436875032</v>
      </c>
      <c r="BU33" s="35">
        <v>1111410.0523271498</v>
      </c>
      <c r="BV33" s="79">
        <v>6735.0903954236892</v>
      </c>
      <c r="BW33" s="59">
        <v>6065.8850255942762</v>
      </c>
      <c r="BX33" s="35">
        <v>1122524.1528504214</v>
      </c>
      <c r="BY33" s="79">
        <v>6809.102449643271</v>
      </c>
      <c r="BZ33" s="59">
        <v>6076.6921097467693</v>
      </c>
      <c r="CA33" s="35">
        <v>1133749.3943789257</v>
      </c>
      <c r="CB33" s="79">
        <v>6889.4459992525963</v>
      </c>
      <c r="CC33" s="59">
        <v>6087.5724151517206</v>
      </c>
      <c r="CD33" s="35">
        <v>1145086.8883227149</v>
      </c>
      <c r="CE33" s="79">
        <v>6970.7993543052789</v>
      </c>
      <c r="CF33" s="59">
        <v>6098.5261614728861</v>
      </c>
      <c r="CG33" s="35">
        <v>1156537.7572059422</v>
      </c>
      <c r="CH33" s="79">
        <v>7053.175769051616</v>
      </c>
      <c r="CI33" s="59">
        <v>6109.5535690330144</v>
      </c>
      <c r="CJ33" s="35">
        <v>1168103.1347780016</v>
      </c>
      <c r="CK33" s="79">
        <v>7136.588676081592</v>
      </c>
      <c r="CL33" s="59">
        <v>6111.6548588158248</v>
      </c>
      <c r="CM33" s="35">
        <v>1179784.1661257816</v>
      </c>
      <c r="CN33" s="79">
        <v>7210.4336312566093</v>
      </c>
      <c r="CO33" s="59">
        <v>6132.6302524679832</v>
      </c>
      <c r="CP33" s="35">
        <v>1191582.0077870395</v>
      </c>
      <c r="CQ33" s="79">
        <v>7307.5318692513383</v>
      </c>
      <c r="CR33" s="59">
        <v>6153.679972301099</v>
      </c>
      <c r="CS33" s="35">
        <v>1203497.82786491</v>
      </c>
      <c r="CT33" s="79">
        <v>7405.9404800401726</v>
      </c>
      <c r="CU33" s="59">
        <v>6174.8042412937129</v>
      </c>
      <c r="CV33" s="35">
        <v>1215532.806143559</v>
      </c>
      <c r="CW33" s="79">
        <v>7505.6771268068969</v>
      </c>
      <c r="CX33" s="59">
        <v>6196.0032830933051</v>
      </c>
      <c r="CY33" s="35">
        <v>1227688.1342049947</v>
      </c>
      <c r="CZ33" s="79">
        <v>7606.7597101488409</v>
      </c>
      <c r="DA33" s="59">
        <v>6216.4773220182951</v>
      </c>
      <c r="DB33" s="35">
        <v>1239965.0155470446</v>
      </c>
      <c r="DC33" s="79">
        <v>7708.2143992442652</v>
      </c>
    </row>
    <row r="34" spans="1:109" x14ac:dyDescent="0.35">
      <c r="A34" s="58" t="s">
        <v>55</v>
      </c>
      <c r="B34" s="55" t="s">
        <v>40</v>
      </c>
      <c r="C34" s="90">
        <v>220.32000000000002</v>
      </c>
      <c r="D34" s="65">
        <v>238888.88888888888</v>
      </c>
      <c r="E34" s="79">
        <v>52.631999999999998</v>
      </c>
      <c r="F34" s="123">
        <v>220.32000000000002</v>
      </c>
      <c r="G34" s="35">
        <v>241277.77777777778</v>
      </c>
      <c r="H34" s="79">
        <v>53.15832000000001</v>
      </c>
      <c r="I34" s="123">
        <v>220.32000000000002</v>
      </c>
      <c r="J34" s="35">
        <v>243690.55555555556</v>
      </c>
      <c r="K34" s="79">
        <v>53.689903200000003</v>
      </c>
      <c r="L34" s="123">
        <v>220.32000000000002</v>
      </c>
      <c r="M34" s="35">
        <v>246127.46111111113</v>
      </c>
      <c r="N34" s="79">
        <v>54.226802232000011</v>
      </c>
      <c r="O34" s="59">
        <v>220.68</v>
      </c>
      <c r="P34" s="35">
        <v>248588.73572222225</v>
      </c>
      <c r="Q34" s="79">
        <v>54.858562199180007</v>
      </c>
      <c r="R34" s="123">
        <v>220.68</v>
      </c>
      <c r="S34" s="35">
        <v>251074.62307944449</v>
      </c>
      <c r="T34" s="79">
        <v>55.407147821171812</v>
      </c>
      <c r="U34" s="123">
        <v>220.68</v>
      </c>
      <c r="V34" s="35">
        <v>253585.36931023892</v>
      </c>
      <c r="W34" s="79">
        <v>55.961219299383529</v>
      </c>
      <c r="X34" s="123">
        <v>220.68</v>
      </c>
      <c r="Y34" s="35">
        <v>256121.22300334132</v>
      </c>
      <c r="Z34" s="79">
        <v>56.520831492377361</v>
      </c>
      <c r="AA34" s="123">
        <v>220.68</v>
      </c>
      <c r="AB34" s="35">
        <v>258682.43523337474</v>
      </c>
      <c r="AC34" s="79">
        <v>57.086039807301141</v>
      </c>
      <c r="AD34" s="59">
        <v>365.76</v>
      </c>
      <c r="AE34" s="35">
        <v>261269.2595857085</v>
      </c>
      <c r="AF34" s="79">
        <v>95.561844386068728</v>
      </c>
      <c r="AG34" s="123">
        <v>365.76</v>
      </c>
      <c r="AH34" s="35">
        <v>263881.95218156558</v>
      </c>
      <c r="AI34" s="79">
        <v>96.517462829929428</v>
      </c>
      <c r="AJ34" s="123">
        <v>365.76</v>
      </c>
      <c r="AK34" s="35">
        <v>266520.77170338121</v>
      </c>
      <c r="AL34" s="79">
        <v>97.482637458228709</v>
      </c>
      <c r="AM34" s="123">
        <v>365.76</v>
      </c>
      <c r="AN34" s="35">
        <v>269185.97942041501</v>
      </c>
      <c r="AO34" s="79">
        <v>98.457463832811001</v>
      </c>
      <c r="AP34" s="123">
        <v>365.76</v>
      </c>
      <c r="AQ34" s="35">
        <v>271877.83921461919</v>
      </c>
      <c r="AR34" s="79">
        <v>99.442038471139114</v>
      </c>
      <c r="AS34" s="59">
        <v>365.76</v>
      </c>
      <c r="AT34" s="35">
        <v>274596.61760676536</v>
      </c>
      <c r="AU34" s="79">
        <v>100.43645885585049</v>
      </c>
      <c r="AV34" s="123">
        <v>365.76</v>
      </c>
      <c r="AW34" s="35">
        <v>277342.58378283301</v>
      </c>
      <c r="AX34" s="79">
        <v>101.44082344440899</v>
      </c>
      <c r="AY34" s="123">
        <v>365.76</v>
      </c>
      <c r="AZ34" s="35">
        <v>280116.00962066132</v>
      </c>
      <c r="BA34" s="79">
        <v>102.45523167885308</v>
      </c>
      <c r="BB34" s="123">
        <v>365.76</v>
      </c>
      <c r="BC34" s="35">
        <v>282917.16971686797</v>
      </c>
      <c r="BD34" s="79">
        <v>103.47978399564163</v>
      </c>
      <c r="BE34" s="123">
        <v>365.76</v>
      </c>
      <c r="BF34" s="35">
        <v>285746.34141403664</v>
      </c>
      <c r="BG34" s="79">
        <v>104.51458183559804</v>
      </c>
      <c r="BH34" s="59">
        <v>365.76</v>
      </c>
      <c r="BI34" s="35">
        <v>288603.80482817703</v>
      </c>
      <c r="BJ34" s="79">
        <v>105.55972765395403</v>
      </c>
      <c r="BK34" s="123">
        <v>365.76</v>
      </c>
      <c r="BL34" s="35">
        <v>291489.84287645883</v>
      </c>
      <c r="BM34" s="79">
        <v>106.61532493049357</v>
      </c>
      <c r="BN34" s="123">
        <v>365.76</v>
      </c>
      <c r="BO34" s="35">
        <v>294404.74130522343</v>
      </c>
      <c r="BP34" s="79">
        <v>107.68147817979852</v>
      </c>
      <c r="BQ34" s="123">
        <v>365.76</v>
      </c>
      <c r="BR34" s="35">
        <v>297348.78871827567</v>
      </c>
      <c r="BS34" s="79">
        <v>108.75829296159651</v>
      </c>
      <c r="BT34" s="123">
        <v>365.76</v>
      </c>
      <c r="BU34" s="35">
        <v>300322.27660545841</v>
      </c>
      <c r="BV34" s="79">
        <v>109.84587589121246</v>
      </c>
      <c r="BW34" s="59">
        <v>365.76</v>
      </c>
      <c r="BX34" s="35">
        <v>303325.49937151297</v>
      </c>
      <c r="BY34" s="79">
        <v>110.94433465012457</v>
      </c>
      <c r="BZ34" s="123">
        <v>365.76</v>
      </c>
      <c r="CA34" s="35">
        <v>306358.75436522812</v>
      </c>
      <c r="CB34" s="79">
        <v>112.05377799662583</v>
      </c>
      <c r="CC34" s="123">
        <v>365.76</v>
      </c>
      <c r="CD34" s="35">
        <v>309422.34190888039</v>
      </c>
      <c r="CE34" s="79">
        <v>113.1743157765921</v>
      </c>
      <c r="CF34" s="123">
        <v>365.76</v>
      </c>
      <c r="CG34" s="35">
        <v>312516.56532796921</v>
      </c>
      <c r="CH34" s="79">
        <v>114.30605893435802</v>
      </c>
      <c r="CI34" s="123">
        <v>365.76</v>
      </c>
      <c r="CJ34" s="35">
        <v>315641.7309812489</v>
      </c>
      <c r="CK34" s="79">
        <v>115.4491195237016</v>
      </c>
      <c r="CL34" s="59">
        <v>365.76</v>
      </c>
      <c r="CM34" s="35">
        <v>318798.1482910614</v>
      </c>
      <c r="CN34" s="79">
        <v>116.60361071893863</v>
      </c>
      <c r="CO34" s="123">
        <v>365.76</v>
      </c>
      <c r="CP34" s="35">
        <v>321986.12977397203</v>
      </c>
      <c r="CQ34" s="79">
        <v>117.76964682612801</v>
      </c>
      <c r="CR34" s="123">
        <v>365.76</v>
      </c>
      <c r="CS34" s="35">
        <v>325205.99107171176</v>
      </c>
      <c r="CT34" s="79">
        <v>118.9473432943893</v>
      </c>
      <c r="CU34" s="123">
        <v>365.76</v>
      </c>
      <c r="CV34" s="35">
        <v>328458.05098242889</v>
      </c>
      <c r="CW34" s="79">
        <v>120.13681672733318</v>
      </c>
      <c r="CX34" s="123">
        <v>365.76</v>
      </c>
      <c r="CY34" s="35">
        <v>331742.63149225316</v>
      </c>
      <c r="CZ34" s="79">
        <v>121.33818489460651</v>
      </c>
      <c r="DA34" s="59">
        <v>365.76</v>
      </c>
      <c r="DB34" s="35">
        <v>335060.05780717568</v>
      </c>
      <c r="DC34" s="79">
        <v>122.55156674355257</v>
      </c>
    </row>
    <row r="35" spans="1:109" x14ac:dyDescent="0.35">
      <c r="A35" s="58" t="s">
        <v>56</v>
      </c>
      <c r="B35" s="55" t="s">
        <v>38</v>
      </c>
      <c r="C35" s="90">
        <v>1084.68</v>
      </c>
      <c r="D35" s="65">
        <v>884062</v>
      </c>
      <c r="E35" s="79">
        <v>958.92437016000008</v>
      </c>
      <c r="F35" s="123">
        <v>1084.68</v>
      </c>
      <c r="G35" s="35">
        <v>892902.62</v>
      </c>
      <c r="H35" s="79">
        <v>968.51361386159999</v>
      </c>
      <c r="I35" s="123">
        <v>1084.68</v>
      </c>
      <c r="J35" s="35">
        <v>901831.64619999996</v>
      </c>
      <c r="K35" s="79">
        <v>978.19875000021602</v>
      </c>
      <c r="L35" s="123">
        <v>1084.68</v>
      </c>
      <c r="M35" s="35">
        <v>910849.96266199998</v>
      </c>
      <c r="N35" s="79">
        <v>987.9807375002182</v>
      </c>
      <c r="O35" s="59">
        <v>1346.8613893645845</v>
      </c>
      <c r="P35" s="35">
        <v>919958.46228861995</v>
      </c>
      <c r="Q35" s="79">
        <v>1239.0565326757574</v>
      </c>
      <c r="R35" s="123">
        <v>1346.8613893645845</v>
      </c>
      <c r="S35" s="35">
        <v>929158.04691150622</v>
      </c>
      <c r="T35" s="79">
        <v>1251.4470980025151</v>
      </c>
      <c r="U35" s="123">
        <v>1346.8613893645845</v>
      </c>
      <c r="V35" s="35">
        <v>938449.62738062127</v>
      </c>
      <c r="W35" s="79">
        <v>1263.96156898254</v>
      </c>
      <c r="X35" s="123">
        <v>1346.8613893645845</v>
      </c>
      <c r="Y35" s="35">
        <v>947834.12365442747</v>
      </c>
      <c r="Z35" s="79">
        <v>1276.6011846723657</v>
      </c>
      <c r="AA35" s="123">
        <v>1346.8613893645845</v>
      </c>
      <c r="AB35" s="35">
        <v>957312.46489097178</v>
      </c>
      <c r="AC35" s="79">
        <v>1289.3671965190892</v>
      </c>
      <c r="AD35" s="59">
        <v>1110.5671731396092</v>
      </c>
      <c r="AE35" s="35">
        <v>966885.58953988156</v>
      </c>
      <c r="AF35" s="79">
        <v>1073.7913959247308</v>
      </c>
      <c r="AG35" s="123">
        <v>1110.5671731396092</v>
      </c>
      <c r="AH35" s="35">
        <v>976554.44543528033</v>
      </c>
      <c r="AI35" s="79">
        <v>1084.5293098839779</v>
      </c>
      <c r="AJ35" s="123">
        <v>1110.5671731396092</v>
      </c>
      <c r="AK35" s="35">
        <v>986319.98988963314</v>
      </c>
      <c r="AL35" s="79">
        <v>1095.3746029828178</v>
      </c>
      <c r="AM35" s="123">
        <v>1110.5671731396092</v>
      </c>
      <c r="AN35" s="35">
        <v>996183.18978852953</v>
      </c>
      <c r="AO35" s="79">
        <v>1106.328349012646</v>
      </c>
      <c r="AP35" s="123">
        <v>1110.5671731396092</v>
      </c>
      <c r="AQ35" s="35">
        <v>1006145.0216864148</v>
      </c>
      <c r="AR35" s="79">
        <v>1117.3916325027726</v>
      </c>
      <c r="AS35" s="59">
        <v>1105.8796919034401</v>
      </c>
      <c r="AT35" s="35">
        <v>1016206.471903279</v>
      </c>
      <c r="AU35" s="79">
        <v>1123.80210005868</v>
      </c>
      <c r="AV35" s="123">
        <v>1105.8796919034401</v>
      </c>
      <c r="AW35" s="35">
        <v>1026368.5366223118</v>
      </c>
      <c r="AX35" s="79">
        <v>1135.0401210592668</v>
      </c>
      <c r="AY35" s="123">
        <v>1105.8796919034401</v>
      </c>
      <c r="AZ35" s="35">
        <v>1036632.2219885349</v>
      </c>
      <c r="BA35" s="79">
        <v>1146.3905222698595</v>
      </c>
      <c r="BB35" s="123">
        <v>1105.8796919034401</v>
      </c>
      <c r="BC35" s="35">
        <v>1046998.5442084202</v>
      </c>
      <c r="BD35" s="79">
        <v>1157.854427492558</v>
      </c>
      <c r="BE35" s="123">
        <v>1105.8796919034401</v>
      </c>
      <c r="BF35" s="35">
        <v>1057468.5296505045</v>
      </c>
      <c r="BG35" s="79">
        <v>1169.4329717674837</v>
      </c>
      <c r="BH35" s="59">
        <v>1111.2796919034399</v>
      </c>
      <c r="BI35" s="35">
        <v>1068043.2149470095</v>
      </c>
      <c r="BJ35" s="79">
        <v>1186.8947348458721</v>
      </c>
      <c r="BK35" s="123">
        <v>1111.2796919034399</v>
      </c>
      <c r="BL35" s="35">
        <v>1078723.6470964795</v>
      </c>
      <c r="BM35" s="79">
        <v>1198.7636821943308</v>
      </c>
      <c r="BN35" s="123">
        <v>1111.2796919034399</v>
      </c>
      <c r="BO35" s="35">
        <v>1089510.8835674443</v>
      </c>
      <c r="BP35" s="79">
        <v>1210.751319016274</v>
      </c>
      <c r="BQ35" s="123">
        <v>1111.2796919034399</v>
      </c>
      <c r="BR35" s="35">
        <v>1100405.9924031186</v>
      </c>
      <c r="BS35" s="79">
        <v>1222.8588322064365</v>
      </c>
      <c r="BT35" s="123">
        <v>1111.2796919034399</v>
      </c>
      <c r="BU35" s="35">
        <v>1111410.0523271498</v>
      </c>
      <c r="BV35" s="79">
        <v>1235.0874205285011</v>
      </c>
      <c r="BW35" s="59">
        <v>1120.2796919034399</v>
      </c>
      <c r="BX35" s="35">
        <v>1122524.1528504214</v>
      </c>
      <c r="BY35" s="79">
        <v>1257.5410121094399</v>
      </c>
      <c r="BZ35" s="123">
        <v>1120.2796919034399</v>
      </c>
      <c r="CA35" s="35">
        <v>1133749.3943789257</v>
      </c>
      <c r="CB35" s="79">
        <v>1270.1164222305345</v>
      </c>
      <c r="CC35" s="123">
        <v>1120.2796919034399</v>
      </c>
      <c r="CD35" s="35">
        <v>1145086.8883227149</v>
      </c>
      <c r="CE35" s="79">
        <v>1282.8175864528398</v>
      </c>
      <c r="CF35" s="123">
        <v>1120.2796919034399</v>
      </c>
      <c r="CG35" s="35">
        <v>1156537.7572059422</v>
      </c>
      <c r="CH35" s="79">
        <v>1295.6457623173683</v>
      </c>
      <c r="CI35" s="123">
        <v>1120.2796919034399</v>
      </c>
      <c r="CJ35" s="35">
        <v>1168103.1347780016</v>
      </c>
      <c r="CK35" s="79">
        <v>1308.602219940542</v>
      </c>
      <c r="CL35" s="59">
        <v>1129.2796919034399</v>
      </c>
      <c r="CM35" s="35">
        <v>1179784.1661257816</v>
      </c>
      <c r="CN35" s="79">
        <v>1332.3062996350793</v>
      </c>
      <c r="CO35" s="123">
        <v>1129.2796919034399</v>
      </c>
      <c r="CP35" s="35">
        <v>1191582.0077870395</v>
      </c>
      <c r="CQ35" s="79">
        <v>1345.6293626314305</v>
      </c>
      <c r="CR35" s="123">
        <v>1129.2796919034399</v>
      </c>
      <c r="CS35" s="35">
        <v>1203497.82786491</v>
      </c>
      <c r="CT35" s="79">
        <v>1359.0856562577449</v>
      </c>
      <c r="CU35" s="123">
        <v>1129.2796919034399</v>
      </c>
      <c r="CV35" s="35">
        <v>1215532.806143559</v>
      </c>
      <c r="CW35" s="79">
        <v>1372.6765128203219</v>
      </c>
      <c r="CX35" s="123">
        <v>1129.2796919034399</v>
      </c>
      <c r="CY35" s="35">
        <v>1227688.1342049947</v>
      </c>
      <c r="CZ35" s="79">
        <v>1386.4032779485253</v>
      </c>
      <c r="DA35" s="59">
        <v>1129.2796919034399</v>
      </c>
      <c r="DB35" s="35">
        <v>1239965.0155470446</v>
      </c>
      <c r="DC35" s="79">
        <v>1400.2673107280107</v>
      </c>
    </row>
    <row r="36" spans="1:109" x14ac:dyDescent="0.35">
      <c r="A36" s="58" t="s">
        <v>57</v>
      </c>
      <c r="B36" s="55" t="s">
        <v>39</v>
      </c>
      <c r="C36" s="90">
        <v>0</v>
      </c>
      <c r="D36" s="65">
        <v>238888.88888888888</v>
      </c>
      <c r="E36" s="79">
        <v>0</v>
      </c>
      <c r="F36" s="128">
        <v>0</v>
      </c>
      <c r="G36" s="35">
        <v>241277.77777777778</v>
      </c>
      <c r="H36" s="79">
        <v>0</v>
      </c>
      <c r="I36" s="128">
        <v>0</v>
      </c>
      <c r="J36" s="35">
        <v>243690.55555555556</v>
      </c>
      <c r="K36" s="79">
        <v>0</v>
      </c>
      <c r="L36" s="128">
        <v>0</v>
      </c>
      <c r="M36" s="35">
        <v>246127.46111111113</v>
      </c>
      <c r="N36" s="79">
        <v>0</v>
      </c>
      <c r="O36" s="59"/>
      <c r="P36" s="35">
        <v>248588.73572222225</v>
      </c>
      <c r="Q36" s="79">
        <v>0</v>
      </c>
      <c r="R36" s="128">
        <v>0</v>
      </c>
      <c r="S36" s="35">
        <v>251074.62307944449</v>
      </c>
      <c r="T36" s="79">
        <v>0</v>
      </c>
      <c r="U36" s="128">
        <v>0</v>
      </c>
      <c r="V36" s="35">
        <v>253585.36931023892</v>
      </c>
      <c r="W36" s="79">
        <v>0</v>
      </c>
      <c r="X36" s="128">
        <v>0</v>
      </c>
      <c r="Y36" s="35">
        <v>256121.22300334132</v>
      </c>
      <c r="Z36" s="79">
        <v>0</v>
      </c>
      <c r="AA36" s="128">
        <v>0</v>
      </c>
      <c r="AB36" s="35">
        <v>258682.43523337474</v>
      </c>
      <c r="AC36" s="79">
        <v>0</v>
      </c>
      <c r="AD36" s="59"/>
      <c r="AE36" s="35">
        <v>261269.2595857085</v>
      </c>
      <c r="AF36" s="79">
        <v>0</v>
      </c>
      <c r="AG36" s="128">
        <v>0</v>
      </c>
      <c r="AH36" s="35">
        <v>263881.95218156558</v>
      </c>
      <c r="AI36" s="79">
        <v>0</v>
      </c>
      <c r="AJ36" s="128">
        <v>0</v>
      </c>
      <c r="AK36" s="35">
        <v>266520.77170338121</v>
      </c>
      <c r="AL36" s="79">
        <v>0</v>
      </c>
      <c r="AM36" s="128">
        <v>0</v>
      </c>
      <c r="AN36" s="35">
        <v>269185.97942041501</v>
      </c>
      <c r="AO36" s="79">
        <v>0</v>
      </c>
      <c r="AP36" s="128">
        <v>0</v>
      </c>
      <c r="AQ36" s="35">
        <v>271877.83921461919</v>
      </c>
      <c r="AR36" s="79">
        <v>0</v>
      </c>
      <c r="AS36" s="59"/>
      <c r="AT36" s="35">
        <v>274596.61760676536</v>
      </c>
      <c r="AU36" s="79">
        <v>0</v>
      </c>
      <c r="AV36" s="128">
        <v>0</v>
      </c>
      <c r="AW36" s="35">
        <v>277342.58378283301</v>
      </c>
      <c r="AX36" s="79">
        <v>0</v>
      </c>
      <c r="AY36" s="128">
        <v>0</v>
      </c>
      <c r="AZ36" s="35">
        <v>280116.00962066132</v>
      </c>
      <c r="BA36" s="79">
        <v>0</v>
      </c>
      <c r="BB36" s="128">
        <v>0</v>
      </c>
      <c r="BC36" s="35">
        <v>282917.16971686797</v>
      </c>
      <c r="BD36" s="79">
        <v>0</v>
      </c>
      <c r="BE36" s="128">
        <v>0</v>
      </c>
      <c r="BF36" s="35">
        <v>285746.34141403664</v>
      </c>
      <c r="BG36" s="79">
        <v>0</v>
      </c>
      <c r="BH36" s="59"/>
      <c r="BI36" s="35">
        <v>288603.80482817703</v>
      </c>
      <c r="BJ36" s="79">
        <v>0</v>
      </c>
      <c r="BK36" s="128">
        <v>0</v>
      </c>
      <c r="BL36" s="35">
        <v>291489.84287645883</v>
      </c>
      <c r="BM36" s="79">
        <v>0</v>
      </c>
      <c r="BN36" s="128">
        <v>0</v>
      </c>
      <c r="BO36" s="35">
        <v>294404.74130522343</v>
      </c>
      <c r="BP36" s="79">
        <v>0</v>
      </c>
      <c r="BQ36" s="128">
        <v>0</v>
      </c>
      <c r="BR36" s="35">
        <v>297348.78871827567</v>
      </c>
      <c r="BS36" s="79">
        <v>0</v>
      </c>
      <c r="BT36" s="128">
        <v>0</v>
      </c>
      <c r="BU36" s="35">
        <v>300322.27660545841</v>
      </c>
      <c r="BV36" s="79">
        <v>0</v>
      </c>
      <c r="BW36" s="59"/>
      <c r="BX36" s="35">
        <v>303325.49937151297</v>
      </c>
      <c r="BY36" s="79">
        <v>0</v>
      </c>
      <c r="BZ36" s="128">
        <v>0</v>
      </c>
      <c r="CA36" s="35">
        <v>306358.75436522812</v>
      </c>
      <c r="CB36" s="79">
        <v>0</v>
      </c>
      <c r="CC36" s="128">
        <v>0</v>
      </c>
      <c r="CD36" s="35">
        <v>309422.34190888039</v>
      </c>
      <c r="CE36" s="79">
        <v>0</v>
      </c>
      <c r="CF36" s="128">
        <v>0</v>
      </c>
      <c r="CG36" s="35">
        <v>312516.56532796921</v>
      </c>
      <c r="CH36" s="79">
        <v>0</v>
      </c>
      <c r="CI36" s="128">
        <v>0</v>
      </c>
      <c r="CJ36" s="35">
        <v>315641.7309812489</v>
      </c>
      <c r="CK36" s="79">
        <v>0</v>
      </c>
      <c r="CL36" s="59"/>
      <c r="CM36" s="35">
        <v>318798.1482910614</v>
      </c>
      <c r="CN36" s="79">
        <v>0</v>
      </c>
      <c r="CO36" s="128">
        <v>0</v>
      </c>
      <c r="CP36" s="35">
        <v>321986.12977397203</v>
      </c>
      <c r="CQ36" s="79">
        <v>0</v>
      </c>
      <c r="CR36" s="128">
        <v>0</v>
      </c>
      <c r="CS36" s="35">
        <v>325205.99107171176</v>
      </c>
      <c r="CT36" s="79">
        <v>0</v>
      </c>
      <c r="CU36" s="128">
        <v>0</v>
      </c>
      <c r="CV36" s="35">
        <v>328458.05098242889</v>
      </c>
      <c r="CW36" s="79">
        <v>0</v>
      </c>
      <c r="CX36" s="128">
        <v>0</v>
      </c>
      <c r="CY36" s="35">
        <v>331742.63149225316</v>
      </c>
      <c r="CZ36" s="79">
        <v>0</v>
      </c>
      <c r="DA36" s="59"/>
      <c r="DB36" s="35">
        <v>335060.05780717568</v>
      </c>
      <c r="DC36" s="79">
        <v>0</v>
      </c>
    </row>
    <row r="37" spans="1:109" x14ac:dyDescent="0.35">
      <c r="A37" s="58" t="s">
        <v>58</v>
      </c>
      <c r="B37" s="55" t="s">
        <v>41</v>
      </c>
      <c r="C37" s="90">
        <v>2.3076000000000003</v>
      </c>
      <c r="D37" s="65">
        <v>884062</v>
      </c>
      <c r="E37" s="79">
        <v>2.0400614712000005</v>
      </c>
      <c r="F37" s="124">
        <v>2.3076000000000003</v>
      </c>
      <c r="G37" s="35">
        <v>892902.62</v>
      </c>
      <c r="H37" s="79">
        <v>2.0604620859120004</v>
      </c>
      <c r="I37" s="124">
        <v>2.3076000000000003</v>
      </c>
      <c r="J37" s="35">
        <v>901831.64619999996</v>
      </c>
      <c r="K37" s="79">
        <v>2.0810667067711202</v>
      </c>
      <c r="L37" s="124">
        <v>2.3076000000000003</v>
      </c>
      <c r="M37" s="35">
        <v>910849.96266199998</v>
      </c>
      <c r="N37" s="79">
        <v>2.101877373838831</v>
      </c>
      <c r="O37" s="59">
        <v>2.3076000000000003</v>
      </c>
      <c r="P37" s="35">
        <v>919958.46228861995</v>
      </c>
      <c r="Q37" s="79">
        <v>2.1228961475772197</v>
      </c>
      <c r="R37" s="124">
        <v>2.3076000000000003</v>
      </c>
      <c r="S37" s="35">
        <v>929158.04691150622</v>
      </c>
      <c r="T37" s="79">
        <v>2.1441251090529918</v>
      </c>
      <c r="U37" s="124">
        <v>2.3076000000000003</v>
      </c>
      <c r="V37" s="35">
        <v>938449.62738062127</v>
      </c>
      <c r="W37" s="79">
        <v>2.1655663601435218</v>
      </c>
      <c r="X37" s="124">
        <v>2.3076000000000003</v>
      </c>
      <c r="Y37" s="35">
        <v>947834.12365442747</v>
      </c>
      <c r="Z37" s="79">
        <v>2.1872220237449569</v>
      </c>
      <c r="AA37" s="124">
        <v>2.3076000000000003</v>
      </c>
      <c r="AB37" s="35">
        <v>957312.46489097178</v>
      </c>
      <c r="AC37" s="79">
        <v>2.2090942439824066</v>
      </c>
      <c r="AD37" s="59">
        <v>2.3076000000000003</v>
      </c>
      <c r="AE37" s="35">
        <v>966885.58953988156</v>
      </c>
      <c r="AF37" s="79">
        <v>2.231185186422231</v>
      </c>
      <c r="AG37" s="124">
        <v>2.3076000000000003</v>
      </c>
      <c r="AH37" s="35">
        <v>976554.44543528033</v>
      </c>
      <c r="AI37" s="79">
        <v>2.253497038286453</v>
      </c>
      <c r="AJ37" s="124">
        <v>2.3076000000000003</v>
      </c>
      <c r="AK37" s="35">
        <v>986319.98988963314</v>
      </c>
      <c r="AL37" s="79">
        <v>2.2760320086693175</v>
      </c>
      <c r="AM37" s="124">
        <v>2.3076000000000003</v>
      </c>
      <c r="AN37" s="35">
        <v>996183.18978852953</v>
      </c>
      <c r="AO37" s="79">
        <v>2.298792328756011</v>
      </c>
      <c r="AP37" s="124">
        <v>2.3076000000000003</v>
      </c>
      <c r="AQ37" s="35">
        <v>1006145.0216864148</v>
      </c>
      <c r="AR37" s="79">
        <v>2.3217802520435713</v>
      </c>
      <c r="AS37" s="59">
        <v>2.3076000000000003</v>
      </c>
      <c r="AT37" s="35">
        <v>1016206.471903279</v>
      </c>
      <c r="AU37" s="79">
        <v>2.3449980545640066</v>
      </c>
      <c r="AV37" s="124">
        <v>2.3076000000000003</v>
      </c>
      <c r="AW37" s="35">
        <v>1026368.5366223118</v>
      </c>
      <c r="AX37" s="79">
        <v>2.3684480351096471</v>
      </c>
      <c r="AY37" s="124">
        <v>2.3076000000000003</v>
      </c>
      <c r="AZ37" s="35">
        <v>1036632.2219885349</v>
      </c>
      <c r="BA37" s="79">
        <v>2.3921325154607436</v>
      </c>
      <c r="BB37" s="124">
        <v>2.3076000000000003</v>
      </c>
      <c r="BC37" s="35">
        <v>1046998.5442084202</v>
      </c>
      <c r="BD37" s="79">
        <v>2.4160538406153509</v>
      </c>
      <c r="BE37" s="124">
        <v>2.3076000000000003</v>
      </c>
      <c r="BF37" s="35">
        <v>1057468.5296505045</v>
      </c>
      <c r="BG37" s="79">
        <v>2.4402143790215045</v>
      </c>
      <c r="BH37" s="59">
        <v>4.5999999999999996</v>
      </c>
      <c r="BI37" s="35">
        <v>1068043.2149470095</v>
      </c>
      <c r="BJ37" s="79">
        <v>4.9129987887562425</v>
      </c>
      <c r="BK37" s="124">
        <v>4.5999999999999996</v>
      </c>
      <c r="BL37" s="35">
        <v>1078723.6470964795</v>
      </c>
      <c r="BM37" s="79">
        <v>4.9621287766438051</v>
      </c>
      <c r="BN37" s="124">
        <v>4.5999999999999996</v>
      </c>
      <c r="BO37" s="35">
        <v>1089510.8835674443</v>
      </c>
      <c r="BP37" s="79">
        <v>5.0117500644102435</v>
      </c>
      <c r="BQ37" s="124">
        <v>4.5999999999999996</v>
      </c>
      <c r="BR37" s="35">
        <v>1100405.9924031186</v>
      </c>
      <c r="BS37" s="79">
        <v>5.061867565054345</v>
      </c>
      <c r="BT37" s="124">
        <v>4.5999999999999996</v>
      </c>
      <c r="BU37" s="35">
        <v>1111410.0523271498</v>
      </c>
      <c r="BV37" s="79">
        <v>5.1124862407048886</v>
      </c>
      <c r="BW37" s="59">
        <v>4.5999999999999996</v>
      </c>
      <c r="BX37" s="35">
        <v>1122524.1528504214</v>
      </c>
      <c r="BY37" s="79">
        <v>5.163611103111938</v>
      </c>
      <c r="BZ37" s="124">
        <v>4.5999999999999996</v>
      </c>
      <c r="CA37" s="35">
        <v>1133749.3943789257</v>
      </c>
      <c r="CB37" s="79">
        <v>5.2152472141430577</v>
      </c>
      <c r="CC37" s="124">
        <v>4.5999999999999996</v>
      </c>
      <c r="CD37" s="35">
        <v>1145086.8883227149</v>
      </c>
      <c r="CE37" s="79">
        <v>5.2673996862844881</v>
      </c>
      <c r="CF37" s="124">
        <v>4.5999999999999996</v>
      </c>
      <c r="CG37" s="35">
        <v>1156537.7572059422</v>
      </c>
      <c r="CH37" s="79">
        <v>5.3200736831473332</v>
      </c>
      <c r="CI37" s="124">
        <v>4.5999999999999996</v>
      </c>
      <c r="CJ37" s="35">
        <v>1168103.1347780016</v>
      </c>
      <c r="CK37" s="79">
        <v>5.3732744199788067</v>
      </c>
      <c r="CL37" s="59">
        <v>4.5999999999999996</v>
      </c>
      <c r="CM37" s="35">
        <v>1179784.1661257816</v>
      </c>
      <c r="CN37" s="79">
        <v>5.4270071641785949</v>
      </c>
      <c r="CO37" s="124">
        <v>4.5999999999999996</v>
      </c>
      <c r="CP37" s="35">
        <v>1191582.0077870395</v>
      </c>
      <c r="CQ37" s="79">
        <v>5.4812772358203814</v>
      </c>
      <c r="CR37" s="124">
        <v>4.5999999999999996</v>
      </c>
      <c r="CS37" s="35">
        <v>1203497.82786491</v>
      </c>
      <c r="CT37" s="79">
        <v>5.5360900081785855</v>
      </c>
      <c r="CU37" s="124">
        <v>4.5999999999999996</v>
      </c>
      <c r="CV37" s="35">
        <v>1215532.806143559</v>
      </c>
      <c r="CW37" s="79">
        <v>5.5914509082603718</v>
      </c>
      <c r="CX37" s="124">
        <v>4.5999999999999996</v>
      </c>
      <c r="CY37" s="35">
        <v>1227688.1342049947</v>
      </c>
      <c r="CZ37" s="79">
        <v>5.647365417342975</v>
      </c>
      <c r="DA37" s="59">
        <v>5.4</v>
      </c>
      <c r="DB37" s="35">
        <v>1239965.0155470446</v>
      </c>
      <c r="DC37" s="79">
        <v>6.695811083954041</v>
      </c>
    </row>
    <row r="38" spans="1:109" x14ac:dyDescent="0.35">
      <c r="A38" s="58" t="s">
        <v>59</v>
      </c>
      <c r="B38" s="55" t="s">
        <v>42</v>
      </c>
      <c r="C38" s="304">
        <v>8.7119999999999993E-3</v>
      </c>
      <c r="D38" s="65">
        <v>884062</v>
      </c>
      <c r="E38" s="79">
        <v>7.7019481439999987E-3</v>
      </c>
      <c r="F38" s="124">
        <v>8.7119999999999993E-3</v>
      </c>
      <c r="G38" s="35">
        <v>892902.62</v>
      </c>
      <c r="H38" s="79">
        <v>7.7789676254399996E-3</v>
      </c>
      <c r="I38" s="124">
        <v>8.7119999999999993E-3</v>
      </c>
      <c r="J38" s="35">
        <v>901831.64619999996</v>
      </c>
      <c r="K38" s="79">
        <v>7.8567573016943993E-3</v>
      </c>
      <c r="L38" s="124">
        <v>8.7119999999999993E-3</v>
      </c>
      <c r="M38" s="35">
        <v>910849.96266199998</v>
      </c>
      <c r="N38" s="79">
        <v>7.9353248747113438E-3</v>
      </c>
      <c r="O38" s="59">
        <v>8.7119999999999993E-3</v>
      </c>
      <c r="P38" s="35">
        <v>919958.46228861995</v>
      </c>
      <c r="Q38" s="79">
        <v>8.014678123458456E-3</v>
      </c>
      <c r="R38" s="124">
        <v>8.7119999999999993E-3</v>
      </c>
      <c r="S38" s="35">
        <v>929158.04691150622</v>
      </c>
      <c r="T38" s="79">
        <v>8.0948249046930414E-3</v>
      </c>
      <c r="U38" s="124">
        <v>8.7119999999999993E-3</v>
      </c>
      <c r="V38" s="35">
        <v>938449.62738062127</v>
      </c>
      <c r="W38" s="79">
        <v>8.1757731537399729E-3</v>
      </c>
      <c r="X38" s="124">
        <v>8.7119999999999993E-3</v>
      </c>
      <c r="Y38" s="35">
        <v>947834.12365442747</v>
      </c>
      <c r="Z38" s="79">
        <v>8.2575308852773713E-3</v>
      </c>
      <c r="AA38" s="124">
        <v>8.7119999999999993E-3</v>
      </c>
      <c r="AB38" s="35">
        <v>957312.46489097178</v>
      </c>
      <c r="AC38" s="79">
        <v>8.3401061941301442E-3</v>
      </c>
      <c r="AD38" s="59">
        <v>8.7119999999999993E-3</v>
      </c>
      <c r="AE38" s="35">
        <v>966885.58953988156</v>
      </c>
      <c r="AF38" s="79">
        <v>8.4235072560714472E-3</v>
      </c>
      <c r="AG38" s="124">
        <v>8.7119999999999993E-3</v>
      </c>
      <c r="AH38" s="35">
        <v>976554.44543528033</v>
      </c>
      <c r="AI38" s="79">
        <v>8.5077423286321601E-3</v>
      </c>
      <c r="AJ38" s="124">
        <v>8.7119999999999993E-3</v>
      </c>
      <c r="AK38" s="35">
        <v>986319.98988963314</v>
      </c>
      <c r="AL38" s="79">
        <v>8.5928197519184839E-3</v>
      </c>
      <c r="AM38" s="124">
        <v>8.7119999999999993E-3</v>
      </c>
      <c r="AN38" s="35">
        <v>996183.18978852953</v>
      </c>
      <c r="AO38" s="79">
        <v>8.6787479494376697E-3</v>
      </c>
      <c r="AP38" s="124">
        <v>8.7119999999999993E-3</v>
      </c>
      <c r="AQ38" s="35">
        <v>1006145.0216864148</v>
      </c>
      <c r="AR38" s="79">
        <v>8.7655354289320458E-3</v>
      </c>
      <c r="AS38" s="59">
        <v>8.7119999999999993E-3</v>
      </c>
      <c r="AT38" s="35">
        <v>1016206.471903279</v>
      </c>
      <c r="AU38" s="79">
        <v>8.8531907832213649E-3</v>
      </c>
      <c r="AV38" s="124">
        <v>8.7119999999999993E-3</v>
      </c>
      <c r="AW38" s="35">
        <v>1026368.5366223118</v>
      </c>
      <c r="AX38" s="79">
        <v>8.9417226910535798E-3</v>
      </c>
      <c r="AY38" s="124">
        <v>8.7119999999999993E-3</v>
      </c>
      <c r="AZ38" s="35">
        <v>1036632.2219885349</v>
      </c>
      <c r="BA38" s="79">
        <v>9.031139917964115E-3</v>
      </c>
      <c r="BB38" s="124">
        <v>8.7119999999999993E-3</v>
      </c>
      <c r="BC38" s="35">
        <v>1046998.5442084202</v>
      </c>
      <c r="BD38" s="79">
        <v>9.1214513171437549E-3</v>
      </c>
      <c r="BE38" s="124">
        <v>8.7119999999999993E-3</v>
      </c>
      <c r="BF38" s="35">
        <v>1057468.5296505045</v>
      </c>
      <c r="BG38" s="79">
        <v>9.2126658303151952E-3</v>
      </c>
      <c r="BH38" s="59">
        <v>0.17</v>
      </c>
      <c r="BI38" s="35">
        <v>1068043.2149470095</v>
      </c>
      <c r="BJ38" s="79">
        <v>0.18156734654099163</v>
      </c>
      <c r="BK38" s="124">
        <v>0.17</v>
      </c>
      <c r="BL38" s="35">
        <v>1078723.6470964795</v>
      </c>
      <c r="BM38" s="79">
        <v>0.18338302000640153</v>
      </c>
      <c r="BN38" s="124">
        <v>0.17</v>
      </c>
      <c r="BO38" s="35">
        <v>1089510.8835674443</v>
      </c>
      <c r="BP38" s="79">
        <v>0.18521685020646556</v>
      </c>
      <c r="BQ38" s="124">
        <v>0.17</v>
      </c>
      <c r="BR38" s="35">
        <v>1100405.9924031186</v>
      </c>
      <c r="BS38" s="79">
        <v>0.18706901870853018</v>
      </c>
      <c r="BT38" s="124">
        <v>0.17</v>
      </c>
      <c r="BU38" s="35">
        <v>1111410.0523271498</v>
      </c>
      <c r="BV38" s="79">
        <v>0.18893970889561548</v>
      </c>
      <c r="BW38" s="59">
        <v>0.17</v>
      </c>
      <c r="BX38" s="35">
        <v>1122524.1528504214</v>
      </c>
      <c r="BY38" s="79">
        <v>0.19082910598457165</v>
      </c>
      <c r="BZ38" s="124">
        <v>0.17</v>
      </c>
      <c r="CA38" s="35">
        <v>1133749.3943789257</v>
      </c>
      <c r="CB38" s="79">
        <v>0.19273739704441739</v>
      </c>
      <c r="CC38" s="124">
        <v>0.17</v>
      </c>
      <c r="CD38" s="35">
        <v>1145086.8883227149</v>
      </c>
      <c r="CE38" s="79">
        <v>0.19466477101486157</v>
      </c>
      <c r="CF38" s="124">
        <v>0.17</v>
      </c>
      <c r="CG38" s="35">
        <v>1156537.7572059422</v>
      </c>
      <c r="CH38" s="79">
        <v>0.19661141872501017</v>
      </c>
      <c r="CI38" s="124">
        <v>0.17</v>
      </c>
      <c r="CJ38" s="35">
        <v>1168103.1347780016</v>
      </c>
      <c r="CK38" s="79">
        <v>0.19857753291226027</v>
      </c>
      <c r="CL38" s="59">
        <v>0.17</v>
      </c>
      <c r="CM38" s="35">
        <v>1179784.1661257816</v>
      </c>
      <c r="CN38" s="79">
        <v>0.20056330824138288</v>
      </c>
      <c r="CO38" s="124">
        <v>0.17</v>
      </c>
      <c r="CP38" s="35">
        <v>1191582.0077870395</v>
      </c>
      <c r="CQ38" s="79">
        <v>0.20256894132379671</v>
      </c>
      <c r="CR38" s="124">
        <v>0.17</v>
      </c>
      <c r="CS38" s="35">
        <v>1203497.82786491</v>
      </c>
      <c r="CT38" s="79">
        <v>0.20459463073703471</v>
      </c>
      <c r="CU38" s="124">
        <v>0.17</v>
      </c>
      <c r="CV38" s="35">
        <v>1215532.806143559</v>
      </c>
      <c r="CW38" s="79">
        <v>0.20664057704440505</v>
      </c>
      <c r="CX38" s="124">
        <v>0.17</v>
      </c>
      <c r="CY38" s="35">
        <v>1227688.1342049947</v>
      </c>
      <c r="CZ38" s="79">
        <v>0.20870698281484909</v>
      </c>
      <c r="DA38" s="59">
        <v>0.17</v>
      </c>
      <c r="DB38" s="35">
        <v>1239965.0155470446</v>
      </c>
      <c r="DC38" s="79">
        <v>0.21079405264299758</v>
      </c>
    </row>
    <row r="39" spans="1:109" x14ac:dyDescent="0.35">
      <c r="A39" s="58" t="s">
        <v>60</v>
      </c>
      <c r="B39" s="55" t="s">
        <v>43</v>
      </c>
      <c r="C39" s="90">
        <v>125.27999999999999</v>
      </c>
      <c r="D39" s="65">
        <v>884062</v>
      </c>
      <c r="E39" s="79">
        <v>110.75528735999998</v>
      </c>
      <c r="F39" s="128">
        <v>138.95999999999998</v>
      </c>
      <c r="G39" s="35">
        <v>892902.62</v>
      </c>
      <c r="H39" s="79">
        <v>124.07774807519998</v>
      </c>
      <c r="I39" s="128">
        <v>152.63999999999999</v>
      </c>
      <c r="J39" s="35">
        <v>901831.64619999996</v>
      </c>
      <c r="K39" s="79">
        <v>137.65558247596798</v>
      </c>
      <c r="L39" s="128">
        <v>166.32</v>
      </c>
      <c r="M39" s="35">
        <v>910849.96266199998</v>
      </c>
      <c r="N39" s="79">
        <v>151.49256578994385</v>
      </c>
      <c r="O39" s="59">
        <v>180</v>
      </c>
      <c r="P39" s="35">
        <v>919958.46228861995</v>
      </c>
      <c r="Q39" s="79">
        <v>165.59252321195157</v>
      </c>
      <c r="R39" s="128">
        <v>208.4</v>
      </c>
      <c r="S39" s="35">
        <v>929158.04691150622</v>
      </c>
      <c r="T39" s="79">
        <v>193.63653697635792</v>
      </c>
      <c r="U39" s="128">
        <v>236.8</v>
      </c>
      <c r="V39" s="35">
        <v>938449.62738062127</v>
      </c>
      <c r="W39" s="79">
        <v>222.22487176373113</v>
      </c>
      <c r="X39" s="128">
        <v>265.2</v>
      </c>
      <c r="Y39" s="35">
        <v>947834.12365442747</v>
      </c>
      <c r="Z39" s="79">
        <v>251.36560959315418</v>
      </c>
      <c r="AA39" s="128">
        <v>293.59999999999997</v>
      </c>
      <c r="AB39" s="35">
        <v>957312.46489097178</v>
      </c>
      <c r="AC39" s="79">
        <v>281.06693969198932</v>
      </c>
      <c r="AD39" s="59">
        <v>322</v>
      </c>
      <c r="AE39" s="35">
        <v>966885.58953988156</v>
      </c>
      <c r="AF39" s="79">
        <v>311.33715983184186</v>
      </c>
      <c r="AG39" s="59"/>
      <c r="AH39" s="35">
        <v>976554.44543528033</v>
      </c>
      <c r="AI39" s="79">
        <v>0</v>
      </c>
      <c r="AJ39" s="59"/>
      <c r="AK39" s="35">
        <v>986319.98988963314</v>
      </c>
      <c r="AL39" s="79">
        <v>0</v>
      </c>
      <c r="AM39" s="59"/>
      <c r="AN39" s="35">
        <v>996183.18978852953</v>
      </c>
      <c r="AO39" s="79">
        <v>0</v>
      </c>
      <c r="AP39" s="59"/>
      <c r="AQ39" s="35">
        <v>1006145.0216864148</v>
      </c>
      <c r="AR39" s="79">
        <v>0</v>
      </c>
      <c r="AS39" s="59">
        <v>419</v>
      </c>
      <c r="AT39" s="35">
        <v>1016206.471903279</v>
      </c>
      <c r="AU39" s="79">
        <v>425.79051172747387</v>
      </c>
      <c r="AV39" s="128">
        <v>430.8</v>
      </c>
      <c r="AW39" s="35">
        <v>1026368.5366223118</v>
      </c>
      <c r="AX39" s="79">
        <v>442.15956557689196</v>
      </c>
      <c r="AY39" s="128">
        <v>442.6</v>
      </c>
      <c r="AZ39" s="35">
        <v>1036632.2219885349</v>
      </c>
      <c r="BA39" s="79">
        <v>458.81342145212557</v>
      </c>
      <c r="BB39" s="128">
        <v>454.40000000000003</v>
      </c>
      <c r="BC39" s="35">
        <v>1046998.5442084202</v>
      </c>
      <c r="BD39" s="79">
        <v>475.75613848830619</v>
      </c>
      <c r="BE39" s="128">
        <v>466.20000000000005</v>
      </c>
      <c r="BF39" s="35">
        <v>1057468.5296505045</v>
      </c>
      <c r="BG39" s="79">
        <v>492.99182852306524</v>
      </c>
      <c r="BH39" s="59">
        <v>478</v>
      </c>
      <c r="BI39" s="35">
        <v>1068043.2149470095</v>
      </c>
      <c r="BJ39" s="79">
        <v>510.52465674467049</v>
      </c>
      <c r="BK39" s="128">
        <v>487.4</v>
      </c>
      <c r="BL39" s="35">
        <v>1078723.6470964795</v>
      </c>
      <c r="BM39" s="79">
        <v>525.76990559482408</v>
      </c>
      <c r="BN39" s="128">
        <v>496.79999999999995</v>
      </c>
      <c r="BO39" s="35">
        <v>1089510.8835674443</v>
      </c>
      <c r="BP39" s="79">
        <v>541.26900695630627</v>
      </c>
      <c r="BQ39" s="128">
        <v>506.19999999999993</v>
      </c>
      <c r="BR39" s="35">
        <v>1100405.9924031186</v>
      </c>
      <c r="BS39" s="79">
        <v>557.02551335445855</v>
      </c>
      <c r="BT39" s="128">
        <v>515.59999999999991</v>
      </c>
      <c r="BU39" s="35">
        <v>1111410.0523271498</v>
      </c>
      <c r="BV39" s="79">
        <v>573.04302297987829</v>
      </c>
      <c r="BW39" s="59">
        <v>525</v>
      </c>
      <c r="BX39" s="35">
        <v>1122524.1528504214</v>
      </c>
      <c r="BY39" s="79">
        <v>589.32518024647118</v>
      </c>
      <c r="BZ39" s="128">
        <v>538.6</v>
      </c>
      <c r="CA39" s="35">
        <v>1133749.3943789257</v>
      </c>
      <c r="CB39" s="79">
        <v>610.63742381248937</v>
      </c>
      <c r="CC39" s="128">
        <v>552.20000000000005</v>
      </c>
      <c r="CD39" s="35">
        <v>1145086.8883227149</v>
      </c>
      <c r="CE39" s="79">
        <v>632.31697973180326</v>
      </c>
      <c r="CF39" s="128">
        <v>565.80000000000007</v>
      </c>
      <c r="CG39" s="35">
        <v>1156537.7572059422</v>
      </c>
      <c r="CH39" s="79">
        <v>654.36906302712214</v>
      </c>
      <c r="CI39" s="128">
        <v>579.40000000000009</v>
      </c>
      <c r="CJ39" s="35">
        <v>1168103.1347780016</v>
      </c>
      <c r="CK39" s="79">
        <v>676.79895629037424</v>
      </c>
      <c r="CL39" s="59">
        <v>593</v>
      </c>
      <c r="CM39" s="35">
        <v>1179784.1661257816</v>
      </c>
      <c r="CN39" s="79">
        <v>699.61201051258854</v>
      </c>
      <c r="CO39" s="128">
        <v>595.79999999999995</v>
      </c>
      <c r="CP39" s="35">
        <v>1191582.0077870395</v>
      </c>
      <c r="CQ39" s="79">
        <v>709.94456023951807</v>
      </c>
      <c r="CR39" s="128">
        <v>598.59999999999991</v>
      </c>
      <c r="CS39" s="35">
        <v>1203497.82786491</v>
      </c>
      <c r="CT39" s="79">
        <v>720.41379975993505</v>
      </c>
      <c r="CU39" s="128">
        <v>601.39999999999986</v>
      </c>
      <c r="CV39" s="35">
        <v>1215532.806143559</v>
      </c>
      <c r="CW39" s="79">
        <v>731.02142961473623</v>
      </c>
      <c r="CX39" s="128">
        <v>604.19999999999982</v>
      </c>
      <c r="CY39" s="35">
        <v>1227688.1342049947</v>
      </c>
      <c r="CZ39" s="79">
        <v>741.7691706866575</v>
      </c>
      <c r="DA39" s="59">
        <v>607</v>
      </c>
      <c r="DB39" s="35">
        <v>1239965.0155470446</v>
      </c>
      <c r="DC39" s="79">
        <v>752.65876443705611</v>
      </c>
    </row>
    <row r="40" spans="1:109" x14ac:dyDescent="0.35">
      <c r="A40" s="58" t="s">
        <v>61</v>
      </c>
      <c r="B40" s="55" t="s">
        <v>47</v>
      </c>
      <c r="C40" s="90">
        <v>25.091999999999999</v>
      </c>
      <c r="D40" s="65">
        <v>884062</v>
      </c>
      <c r="E40" s="79">
        <v>22.182883703999998</v>
      </c>
      <c r="F40" s="124">
        <v>25.091999999999999</v>
      </c>
      <c r="G40" s="35">
        <v>892902.62</v>
      </c>
      <c r="H40" s="79">
        <v>22.404712541039999</v>
      </c>
      <c r="I40" s="124">
        <v>25.091999999999999</v>
      </c>
      <c r="J40" s="35">
        <v>901831.64619999996</v>
      </c>
      <c r="K40" s="79">
        <v>22.628759666450396</v>
      </c>
      <c r="L40" s="124">
        <v>25.091999999999999</v>
      </c>
      <c r="M40" s="35">
        <v>910849.96266199998</v>
      </c>
      <c r="N40" s="79">
        <v>22.855047263114905</v>
      </c>
      <c r="O40" s="59">
        <v>25.091999999999999</v>
      </c>
      <c r="P40" s="35">
        <v>919958.46228861995</v>
      </c>
      <c r="Q40" s="79">
        <v>23.083597735746054</v>
      </c>
      <c r="R40" s="124">
        <v>25.091999999999999</v>
      </c>
      <c r="S40" s="35">
        <v>929158.04691150622</v>
      </c>
      <c r="T40" s="79">
        <v>23.314433713103515</v>
      </c>
      <c r="U40" s="124">
        <v>25.091999999999999</v>
      </c>
      <c r="V40" s="35">
        <v>938449.62738062127</v>
      </c>
      <c r="W40" s="79">
        <v>23.547578050234549</v>
      </c>
      <c r="X40" s="124">
        <v>25.091999999999999</v>
      </c>
      <c r="Y40" s="35">
        <v>947834.12365442747</v>
      </c>
      <c r="Z40" s="79">
        <v>23.783053830736893</v>
      </c>
      <c r="AA40" s="124">
        <v>25.091999999999999</v>
      </c>
      <c r="AB40" s="35">
        <v>957312.46489097178</v>
      </c>
      <c r="AC40" s="79">
        <v>24.020884369044264</v>
      </c>
      <c r="AD40" s="59">
        <v>29</v>
      </c>
      <c r="AE40" s="35">
        <v>966885.58953988156</v>
      </c>
      <c r="AF40" s="79">
        <v>28.039682096656566</v>
      </c>
      <c r="AG40" s="124">
        <v>29</v>
      </c>
      <c r="AH40" s="35">
        <v>976554.44543528033</v>
      </c>
      <c r="AI40" s="79">
        <v>28.320078917623128</v>
      </c>
      <c r="AJ40" s="124">
        <v>29</v>
      </c>
      <c r="AK40" s="35">
        <v>986319.98988963314</v>
      </c>
      <c r="AL40" s="79">
        <v>28.603279706799363</v>
      </c>
      <c r="AM40" s="124">
        <v>29</v>
      </c>
      <c r="AN40" s="35">
        <v>996183.18978852953</v>
      </c>
      <c r="AO40" s="79">
        <v>28.889312503867359</v>
      </c>
      <c r="AP40" s="124">
        <v>29</v>
      </c>
      <c r="AQ40" s="35">
        <v>1006145.0216864148</v>
      </c>
      <c r="AR40" s="79">
        <v>29.178205628906031</v>
      </c>
      <c r="AS40" s="59">
        <v>29</v>
      </c>
      <c r="AT40" s="35">
        <v>1016206.471903279</v>
      </c>
      <c r="AU40" s="79">
        <v>29.46998768519509</v>
      </c>
      <c r="AV40" s="124">
        <v>29</v>
      </c>
      <c r="AW40" s="35">
        <v>1026368.5366223118</v>
      </c>
      <c r="AX40" s="79">
        <v>29.76468756204704</v>
      </c>
      <c r="AY40" s="124">
        <v>29</v>
      </c>
      <c r="AZ40" s="35">
        <v>1036632.2219885349</v>
      </c>
      <c r="BA40" s="79">
        <v>30.062334437667513</v>
      </c>
      <c r="BB40" s="124">
        <v>29</v>
      </c>
      <c r="BC40" s="35">
        <v>1046998.5442084202</v>
      </c>
      <c r="BD40" s="79">
        <v>30.362957782044187</v>
      </c>
      <c r="BE40" s="124">
        <v>29</v>
      </c>
      <c r="BF40" s="35">
        <v>1057468.5296505045</v>
      </c>
      <c r="BG40" s="79">
        <v>30.666587359864629</v>
      </c>
      <c r="BH40" s="59">
        <v>29</v>
      </c>
      <c r="BI40" s="35">
        <v>1068043.2149470095</v>
      </c>
      <c r="BJ40" s="79">
        <v>30.973253233463272</v>
      </c>
      <c r="BK40" s="124">
        <v>29</v>
      </c>
      <c r="BL40" s="35">
        <v>1078723.6470964795</v>
      </c>
      <c r="BM40" s="79">
        <v>31.282985765797907</v>
      </c>
      <c r="BN40" s="124">
        <v>29</v>
      </c>
      <c r="BO40" s="35">
        <v>1089510.8835674443</v>
      </c>
      <c r="BP40" s="79">
        <v>31.595815623455884</v>
      </c>
      <c r="BQ40" s="124">
        <v>29</v>
      </c>
      <c r="BR40" s="35">
        <v>1100405.9924031186</v>
      </c>
      <c r="BS40" s="79">
        <v>31.911773779690442</v>
      </c>
      <c r="BT40" s="124">
        <v>29</v>
      </c>
      <c r="BU40" s="35">
        <v>1111410.0523271498</v>
      </c>
      <c r="BV40" s="79">
        <v>32.230891517487343</v>
      </c>
      <c r="BW40" s="59">
        <v>29</v>
      </c>
      <c r="BX40" s="35">
        <v>1122524.1528504214</v>
      </c>
      <c r="BY40" s="79">
        <v>32.553200432662216</v>
      </c>
      <c r="BZ40" s="124">
        <v>29</v>
      </c>
      <c r="CA40" s="35">
        <v>1133749.3943789257</v>
      </c>
      <c r="CB40" s="79">
        <v>32.878732436988848</v>
      </c>
      <c r="CC40" s="124">
        <v>29</v>
      </c>
      <c r="CD40" s="35">
        <v>1145086.8883227149</v>
      </c>
      <c r="CE40" s="79">
        <v>33.207519761358732</v>
      </c>
      <c r="CF40" s="124">
        <v>29</v>
      </c>
      <c r="CG40" s="35">
        <v>1156537.7572059422</v>
      </c>
      <c r="CH40" s="79">
        <v>33.539594958972323</v>
      </c>
      <c r="CI40" s="124">
        <v>29</v>
      </c>
      <c r="CJ40" s="35">
        <v>1168103.1347780016</v>
      </c>
      <c r="CK40" s="79">
        <v>33.874990908562047</v>
      </c>
      <c r="CL40" s="59">
        <v>29</v>
      </c>
      <c r="CM40" s="35">
        <v>1179784.1661257816</v>
      </c>
      <c r="CN40" s="79">
        <v>34.213740817647668</v>
      </c>
      <c r="CO40" s="124">
        <v>29</v>
      </c>
      <c r="CP40" s="35">
        <v>1191582.0077870395</v>
      </c>
      <c r="CQ40" s="79">
        <v>34.555878225824145</v>
      </c>
      <c r="CR40" s="124">
        <v>29</v>
      </c>
      <c r="CS40" s="35">
        <v>1203497.82786491</v>
      </c>
      <c r="CT40" s="79">
        <v>34.901437008082389</v>
      </c>
      <c r="CU40" s="124">
        <v>29</v>
      </c>
      <c r="CV40" s="35">
        <v>1215532.806143559</v>
      </c>
      <c r="CW40" s="79">
        <v>35.250451378163213</v>
      </c>
      <c r="CX40" s="124">
        <v>29</v>
      </c>
      <c r="CY40" s="35">
        <v>1227688.1342049947</v>
      </c>
      <c r="CZ40" s="79">
        <v>35.602955891944845</v>
      </c>
      <c r="DA40" s="59">
        <v>29</v>
      </c>
      <c r="DB40" s="35">
        <v>1239965.0155470446</v>
      </c>
      <c r="DC40" s="79">
        <v>35.95898545086429</v>
      </c>
    </row>
    <row r="41" spans="1:109" x14ac:dyDescent="0.35">
      <c r="A41" s="58" t="s">
        <v>63</v>
      </c>
      <c r="B41" s="55" t="s">
        <v>94</v>
      </c>
      <c r="C41" s="90">
        <v>10.44</v>
      </c>
      <c r="D41" s="65">
        <v>884062</v>
      </c>
      <c r="E41" s="79">
        <v>9.2296072799999997</v>
      </c>
      <c r="F41" s="128">
        <v>11.58</v>
      </c>
      <c r="G41" s="35">
        <v>892902.62</v>
      </c>
      <c r="H41" s="79">
        <v>10.3398123396</v>
      </c>
      <c r="I41" s="128">
        <v>12.72</v>
      </c>
      <c r="J41" s="35">
        <v>901831.64619999996</v>
      </c>
      <c r="K41" s="79">
        <v>11.471298539664</v>
      </c>
      <c r="L41" s="128">
        <v>13.860000000000001</v>
      </c>
      <c r="M41" s="35">
        <v>910849.96266199998</v>
      </c>
      <c r="N41" s="79">
        <v>12.624380482495321</v>
      </c>
      <c r="O41" s="59">
        <v>15</v>
      </c>
      <c r="P41" s="35">
        <v>919958.46228861995</v>
      </c>
      <c r="Q41" s="79">
        <v>13.799376934329299</v>
      </c>
      <c r="R41" s="128">
        <v>15</v>
      </c>
      <c r="S41" s="35">
        <v>929158.04691150622</v>
      </c>
      <c r="T41" s="79">
        <v>13.937370703672594</v>
      </c>
      <c r="U41" s="128">
        <v>15</v>
      </c>
      <c r="V41" s="35">
        <v>938449.62738062127</v>
      </c>
      <c r="W41" s="79">
        <v>14.07674441070932</v>
      </c>
      <c r="X41" s="128">
        <v>15</v>
      </c>
      <c r="Y41" s="35">
        <v>947834.12365442747</v>
      </c>
      <c r="Z41" s="79">
        <v>14.217511854816413</v>
      </c>
      <c r="AA41" s="128">
        <v>15</v>
      </c>
      <c r="AB41" s="35">
        <v>957312.46489097178</v>
      </c>
      <c r="AC41" s="79">
        <v>14.359686973364576</v>
      </c>
      <c r="AD41" s="59">
        <v>15</v>
      </c>
      <c r="AE41" s="35">
        <v>966885.58953988156</v>
      </c>
      <c r="AF41" s="79">
        <v>14.503283843098224</v>
      </c>
      <c r="AG41" s="128">
        <v>16</v>
      </c>
      <c r="AH41" s="35">
        <v>976554.44543528033</v>
      </c>
      <c r="AI41" s="79">
        <v>15.624871126964486</v>
      </c>
      <c r="AJ41" s="128">
        <v>17</v>
      </c>
      <c r="AK41" s="35">
        <v>986319.98988963314</v>
      </c>
      <c r="AL41" s="79">
        <v>16.767439828123763</v>
      </c>
      <c r="AM41" s="128">
        <v>18</v>
      </c>
      <c r="AN41" s="35">
        <v>996183.18978852953</v>
      </c>
      <c r="AO41" s="79">
        <v>17.93129741619353</v>
      </c>
      <c r="AP41" s="128">
        <v>19</v>
      </c>
      <c r="AQ41" s="35">
        <v>1006145.0216864148</v>
      </c>
      <c r="AR41" s="79">
        <v>19.116755412041879</v>
      </c>
      <c r="AS41" s="59">
        <v>20</v>
      </c>
      <c r="AT41" s="35">
        <v>1016206.471903279</v>
      </c>
      <c r="AU41" s="79">
        <v>20.324129438065579</v>
      </c>
      <c r="AV41" s="128">
        <v>21</v>
      </c>
      <c r="AW41" s="35">
        <v>1026368.5366223118</v>
      </c>
      <c r="AX41" s="79">
        <v>21.553739269068547</v>
      </c>
      <c r="AY41" s="128">
        <v>22</v>
      </c>
      <c r="AZ41" s="35">
        <v>1036632.2219885349</v>
      </c>
      <c r="BA41" s="79">
        <v>22.805908883747769</v>
      </c>
      <c r="BB41" s="128">
        <v>23</v>
      </c>
      <c r="BC41" s="35">
        <v>1046998.5442084202</v>
      </c>
      <c r="BD41" s="79">
        <v>24.080966516793666</v>
      </c>
      <c r="BE41" s="128">
        <v>24</v>
      </c>
      <c r="BF41" s="35">
        <v>1057468.5296505045</v>
      </c>
      <c r="BG41" s="79">
        <v>25.379244711612106</v>
      </c>
      <c r="BH41" s="59">
        <v>25</v>
      </c>
      <c r="BI41" s="35">
        <v>1068043.2149470095</v>
      </c>
      <c r="BJ41" s="79">
        <v>26.701080373675236</v>
      </c>
      <c r="BK41" s="128">
        <v>25</v>
      </c>
      <c r="BL41" s="35">
        <v>1078723.6470964795</v>
      </c>
      <c r="BM41" s="79">
        <v>26.968091177411988</v>
      </c>
      <c r="BN41" s="128">
        <v>25</v>
      </c>
      <c r="BO41" s="35">
        <v>1089510.8835674443</v>
      </c>
      <c r="BP41" s="79">
        <v>27.237772089186105</v>
      </c>
      <c r="BQ41" s="128">
        <v>25</v>
      </c>
      <c r="BR41" s="35">
        <v>1100405.9924031186</v>
      </c>
      <c r="BS41" s="79">
        <v>27.510149810077966</v>
      </c>
      <c r="BT41" s="128">
        <v>25</v>
      </c>
      <c r="BU41" s="35">
        <v>1111410.0523271498</v>
      </c>
      <c r="BV41" s="79">
        <v>27.785251308178744</v>
      </c>
      <c r="BW41" s="59">
        <v>25</v>
      </c>
      <c r="BX41" s="35">
        <v>1122524.1528504214</v>
      </c>
      <c r="BY41" s="79">
        <v>28.063103821260533</v>
      </c>
      <c r="BZ41" s="128">
        <v>25</v>
      </c>
      <c r="CA41" s="35">
        <v>1133749.3943789257</v>
      </c>
      <c r="CB41" s="79">
        <v>28.343734859473141</v>
      </c>
      <c r="CC41" s="128">
        <v>25</v>
      </c>
      <c r="CD41" s="35">
        <v>1145086.8883227149</v>
      </c>
      <c r="CE41" s="79">
        <v>28.627172208067876</v>
      </c>
      <c r="CF41" s="128">
        <v>25</v>
      </c>
      <c r="CG41" s="35">
        <v>1156537.7572059422</v>
      </c>
      <c r="CH41" s="79">
        <v>28.913443930148553</v>
      </c>
      <c r="CI41" s="128">
        <v>25</v>
      </c>
      <c r="CJ41" s="35">
        <v>1168103.1347780016</v>
      </c>
      <c r="CK41" s="79">
        <v>29.202578369450041</v>
      </c>
      <c r="CL41" s="59">
        <v>25</v>
      </c>
      <c r="CM41" s="35">
        <v>1179784.1661257816</v>
      </c>
      <c r="CN41" s="79">
        <v>29.49460415314454</v>
      </c>
      <c r="CO41" s="128">
        <v>26</v>
      </c>
      <c r="CP41" s="35">
        <v>1191582.0077870395</v>
      </c>
      <c r="CQ41" s="79">
        <v>30.981132202463026</v>
      </c>
      <c r="CR41" s="128">
        <v>27</v>
      </c>
      <c r="CS41" s="35">
        <v>1203497.82786491</v>
      </c>
      <c r="CT41" s="79">
        <v>32.494441352352574</v>
      </c>
      <c r="CU41" s="128">
        <v>28</v>
      </c>
      <c r="CV41" s="35">
        <v>1215532.806143559</v>
      </c>
      <c r="CW41" s="79">
        <v>34.034918572019649</v>
      </c>
      <c r="CX41" s="128">
        <v>29</v>
      </c>
      <c r="CY41" s="35">
        <v>1227688.1342049947</v>
      </c>
      <c r="CZ41" s="79">
        <v>35.602955891944845</v>
      </c>
      <c r="DA41" s="59">
        <v>30</v>
      </c>
      <c r="DB41" s="35">
        <v>1239965.0155470446</v>
      </c>
      <c r="DC41" s="79">
        <v>37.19895046641134</v>
      </c>
    </row>
    <row r="42" spans="1:109" x14ac:dyDescent="0.35">
      <c r="A42" s="9" t="s">
        <v>93</v>
      </c>
      <c r="B42" s="10" t="s">
        <v>0</v>
      </c>
      <c r="C42" s="90">
        <v>198</v>
      </c>
      <c r="D42" s="65">
        <v>245990</v>
      </c>
      <c r="E42" s="79">
        <v>48.706020000000002</v>
      </c>
      <c r="F42" s="93">
        <v>194.04</v>
      </c>
      <c r="G42" s="35">
        <v>248449.9</v>
      </c>
      <c r="H42" s="79">
        <v>48.209218595999992</v>
      </c>
      <c r="I42" s="93">
        <v>190.1592</v>
      </c>
      <c r="J42" s="35">
        <v>250934.399</v>
      </c>
      <c r="K42" s="79">
        <v>47.717484566320799</v>
      </c>
      <c r="L42" s="93">
        <v>186.35601600000001</v>
      </c>
      <c r="M42" s="35">
        <v>253443.74299</v>
      </c>
      <c r="N42" s="79">
        <v>47.230766223744332</v>
      </c>
      <c r="O42" s="93">
        <v>182.62889568</v>
      </c>
      <c r="P42" s="35">
        <v>255978.18041989999</v>
      </c>
      <c r="Q42" s="79">
        <v>46.749012408262132</v>
      </c>
      <c r="R42" s="93">
        <v>178.9763177664</v>
      </c>
      <c r="S42" s="35">
        <v>258537.962224099</v>
      </c>
      <c r="T42" s="79">
        <v>46.272172481697865</v>
      </c>
      <c r="U42" s="93">
        <v>175.396791411072</v>
      </c>
      <c r="V42" s="35">
        <v>261123.34184633999</v>
      </c>
      <c r="W42" s="79">
        <v>45.800196322384544</v>
      </c>
      <c r="X42" s="93">
        <v>171.88885558285057</v>
      </c>
      <c r="Y42" s="35">
        <v>263734.57526480337</v>
      </c>
      <c r="Z42" s="79">
        <v>45.333034319896221</v>
      </c>
      <c r="AA42" s="93">
        <v>168.45107847119357</v>
      </c>
      <c r="AB42" s="35">
        <v>266371.92101745139</v>
      </c>
      <c r="AC42" s="79">
        <v>44.870637369833275</v>
      </c>
      <c r="AD42" s="93">
        <v>165.0820569017697</v>
      </c>
      <c r="AE42" s="35">
        <v>269035.6402276259</v>
      </c>
      <c r="AF42" s="79">
        <v>44.412956868660977</v>
      </c>
      <c r="AG42" s="93">
        <v>161.78041576373431</v>
      </c>
      <c r="AH42" s="35">
        <v>271725.99662990216</v>
      </c>
      <c r="AI42" s="79">
        <v>43.959944708600638</v>
      </c>
      <c r="AJ42" s="93">
        <v>155.30919913318493</v>
      </c>
      <c r="AK42" s="35">
        <v>274443.25659620116</v>
      </c>
      <c r="AL42" s="79">
        <v>42.623562389459181</v>
      </c>
      <c r="AM42" s="93">
        <v>149.09683116785754</v>
      </c>
      <c r="AN42" s="35">
        <v>277187.68916216318</v>
      </c>
      <c r="AO42" s="79">
        <v>41.327806092819621</v>
      </c>
      <c r="AP42" s="93">
        <v>143.13295792114323</v>
      </c>
      <c r="AQ42" s="35">
        <v>279959.5660537848</v>
      </c>
      <c r="AR42" s="79">
        <v>40.071440787597901</v>
      </c>
      <c r="AS42" s="93">
        <v>137.40763960429751</v>
      </c>
      <c r="AT42" s="35">
        <v>282759.16171432263</v>
      </c>
      <c r="AU42" s="79">
        <v>38.853268987654921</v>
      </c>
      <c r="AV42" s="93">
        <v>131.91133402012562</v>
      </c>
      <c r="AW42" s="35">
        <v>285586.75333146588</v>
      </c>
      <c r="AX42" s="79">
        <v>37.672129610430218</v>
      </c>
      <c r="AY42" s="93">
        <v>126.6348806593206</v>
      </c>
      <c r="AZ42" s="35">
        <v>288442.62086478056</v>
      </c>
      <c r="BA42" s="79">
        <v>36.526896870273141</v>
      </c>
      <c r="BB42" s="93">
        <v>121.56948543294777</v>
      </c>
      <c r="BC42" s="35">
        <v>291327.04707342834</v>
      </c>
      <c r="BD42" s="79">
        <v>35.416479205416834</v>
      </c>
      <c r="BE42" s="93">
        <v>116.70670601562986</v>
      </c>
      <c r="BF42" s="35">
        <v>294240.31754416262</v>
      </c>
      <c r="BG42" s="79">
        <v>34.33981823757216</v>
      </c>
      <c r="BH42" s="93">
        <v>112.03843777500467</v>
      </c>
      <c r="BI42" s="35">
        <v>297182.72071960423</v>
      </c>
      <c r="BJ42" s="79">
        <v>33.29588776314997</v>
      </c>
      <c r="BK42" s="93">
        <v>107.55690026400448</v>
      </c>
      <c r="BL42" s="35">
        <v>300154.54792680027</v>
      </c>
      <c r="BM42" s="79">
        <v>32.283692775150207</v>
      </c>
      <c r="BN42" s="93">
        <v>103.25462425344431</v>
      </c>
      <c r="BO42" s="35">
        <v>303156.09340606828</v>
      </c>
      <c r="BP42" s="79">
        <v>31.302268514785645</v>
      </c>
      <c r="BQ42" s="93">
        <v>99.124439283306529</v>
      </c>
      <c r="BR42" s="35">
        <v>306187.65434012894</v>
      </c>
      <c r="BS42" s="79">
        <v>30.350679551936157</v>
      </c>
      <c r="BT42" s="93">
        <v>95.159461711974274</v>
      </c>
      <c r="BU42" s="35">
        <v>309249.53088353021</v>
      </c>
      <c r="BV42" s="79">
        <v>29.428018893557297</v>
      </c>
      <c r="BW42" s="93">
        <v>91.353083243495306</v>
      </c>
      <c r="BX42" s="35">
        <v>312342.02619236551</v>
      </c>
      <c r="BY42" s="79">
        <v>28.533407119193157</v>
      </c>
      <c r="BZ42" s="93">
        <v>87.698959913755488</v>
      </c>
      <c r="CA42" s="35">
        <v>315465.44645428914</v>
      </c>
      <c r="CB42" s="79">
        <v>27.665991542769682</v>
      </c>
      <c r="CC42" s="93">
        <v>84.191001517205265</v>
      </c>
      <c r="CD42" s="35">
        <v>318620.100918832</v>
      </c>
      <c r="CE42" s="79">
        <v>26.824945399869478</v>
      </c>
      <c r="CF42" s="93">
        <v>80.823361456517048</v>
      </c>
      <c r="CG42" s="35">
        <v>321806.30192802032</v>
      </c>
      <c r="CH42" s="79">
        <v>26.009467059713444</v>
      </c>
      <c r="CI42" s="93">
        <v>77.590426998256362</v>
      </c>
      <c r="CJ42" s="35">
        <v>325024.36494730052</v>
      </c>
      <c r="CK42" s="79">
        <v>25.218779261098152</v>
      </c>
      <c r="CL42" s="93">
        <v>74.486809918326102</v>
      </c>
      <c r="CM42" s="35">
        <v>328274.60859677353</v>
      </c>
      <c r="CN42" s="79">
        <v>24.452128371560772</v>
      </c>
      <c r="CO42" s="93">
        <v>71.507337521593058</v>
      </c>
      <c r="CP42" s="35">
        <v>331557.35468274128</v>
      </c>
      <c r="CQ42" s="79">
        <v>23.708783669065323</v>
      </c>
      <c r="CR42" s="93">
        <v>68.647044020729339</v>
      </c>
      <c r="CS42" s="35">
        <v>334872.9282295687</v>
      </c>
      <c r="CT42" s="79">
        <v>22.988036645525739</v>
      </c>
      <c r="CU42" s="93">
        <v>65.901162259900161</v>
      </c>
      <c r="CV42" s="35">
        <v>338221.65751186438</v>
      </c>
      <c r="CW42" s="79">
        <v>22.289200331501757</v>
      </c>
      <c r="CX42" s="93">
        <v>63.265115769504156</v>
      </c>
      <c r="CY42" s="35">
        <v>341603.87408698304</v>
      </c>
      <c r="CZ42" s="79">
        <v>21.611608641424102</v>
      </c>
      <c r="DA42" s="93">
        <v>60.734511138723988</v>
      </c>
      <c r="DB42" s="35">
        <v>345019.91282785288</v>
      </c>
      <c r="DC42" s="79">
        <v>20.954615738724808</v>
      </c>
    </row>
    <row r="43" spans="1:109" x14ac:dyDescent="0.35">
      <c r="A43" s="9" t="s">
        <v>263</v>
      </c>
      <c r="B43" s="10" t="s">
        <v>264</v>
      </c>
      <c r="C43" s="90">
        <v>0</v>
      </c>
      <c r="D43" s="65">
        <v>488300</v>
      </c>
      <c r="E43" s="79">
        <v>0</v>
      </c>
      <c r="F43" s="123">
        <v>0</v>
      </c>
      <c r="G43" s="35">
        <v>511500</v>
      </c>
      <c r="H43" s="79">
        <v>0</v>
      </c>
      <c r="I43" s="123">
        <v>0</v>
      </c>
      <c r="J43" s="35">
        <v>516615</v>
      </c>
      <c r="K43" s="79">
        <v>0</v>
      </c>
      <c r="L43" s="123">
        <v>0</v>
      </c>
      <c r="M43" s="35">
        <v>521781.15</v>
      </c>
      <c r="N43" s="79">
        <v>0</v>
      </c>
      <c r="O43" s="59">
        <v>0</v>
      </c>
      <c r="P43" s="35">
        <v>526998.96149999998</v>
      </c>
      <c r="Q43" s="79">
        <v>0</v>
      </c>
      <c r="R43" s="123">
        <v>0</v>
      </c>
      <c r="S43" s="35">
        <v>532268.95111499995</v>
      </c>
      <c r="T43" s="79">
        <v>0</v>
      </c>
      <c r="U43" s="123">
        <v>0</v>
      </c>
      <c r="V43" s="35">
        <v>537591.64062614995</v>
      </c>
      <c r="W43" s="79">
        <v>0</v>
      </c>
      <c r="X43" s="123">
        <v>0</v>
      </c>
      <c r="Y43" s="35">
        <v>542967.55703241145</v>
      </c>
      <c r="Z43" s="79">
        <v>0</v>
      </c>
      <c r="AA43" s="123">
        <v>0</v>
      </c>
      <c r="AB43" s="35">
        <v>548397.23260273552</v>
      </c>
      <c r="AC43" s="79">
        <v>0</v>
      </c>
      <c r="AD43" s="59">
        <v>0</v>
      </c>
      <c r="AE43" s="35">
        <v>553881.20492876286</v>
      </c>
      <c r="AF43" s="79">
        <v>0</v>
      </c>
      <c r="AG43" s="123">
        <v>0</v>
      </c>
      <c r="AH43" s="35">
        <v>559420.01697805047</v>
      </c>
      <c r="AI43" s="79">
        <v>0</v>
      </c>
      <c r="AJ43" s="123">
        <v>0</v>
      </c>
      <c r="AK43" s="35">
        <v>565014.21714783099</v>
      </c>
      <c r="AL43" s="79">
        <v>0</v>
      </c>
      <c r="AM43" s="123">
        <v>0</v>
      </c>
      <c r="AN43" s="35">
        <v>570664.35931930935</v>
      </c>
      <c r="AO43" s="79">
        <v>0</v>
      </c>
      <c r="AP43" s="123">
        <v>0</v>
      </c>
      <c r="AQ43" s="35">
        <v>576371.0029125025</v>
      </c>
      <c r="AR43" s="79">
        <v>0</v>
      </c>
      <c r="AS43" s="59">
        <v>0</v>
      </c>
      <c r="AT43" s="35">
        <v>582134.71294162748</v>
      </c>
      <c r="AU43" s="79">
        <v>0</v>
      </c>
      <c r="AV43" s="123">
        <v>0</v>
      </c>
      <c r="AW43" s="35">
        <v>587956.06007104379</v>
      </c>
      <c r="AX43" s="79">
        <v>0</v>
      </c>
      <c r="AY43" s="123">
        <v>0</v>
      </c>
      <c r="AZ43" s="35">
        <v>593835.62067175424</v>
      </c>
      <c r="BA43" s="79">
        <v>0</v>
      </c>
      <c r="BB43" s="123">
        <v>0</v>
      </c>
      <c r="BC43" s="35">
        <v>599773.97687847179</v>
      </c>
      <c r="BD43" s="79">
        <v>0</v>
      </c>
      <c r="BE43" s="123">
        <v>0</v>
      </c>
      <c r="BF43" s="35">
        <v>605771.71664725651</v>
      </c>
      <c r="BG43" s="79">
        <v>0</v>
      </c>
      <c r="BH43" s="59">
        <v>0</v>
      </c>
      <c r="BI43" s="35">
        <v>611829.43381372909</v>
      </c>
      <c r="BJ43" s="79">
        <v>0</v>
      </c>
      <c r="BK43" s="123">
        <v>0</v>
      </c>
      <c r="BL43" s="35">
        <v>617947.72815186635</v>
      </c>
      <c r="BM43" s="79">
        <v>0</v>
      </c>
      <c r="BN43" s="123">
        <v>0</v>
      </c>
      <c r="BO43" s="35">
        <v>624127.20543338498</v>
      </c>
      <c r="BP43" s="79">
        <v>0</v>
      </c>
      <c r="BQ43" s="123">
        <v>0</v>
      </c>
      <c r="BR43" s="35">
        <v>630368.4774877188</v>
      </c>
      <c r="BS43" s="79">
        <v>0</v>
      </c>
      <c r="BT43" s="123">
        <v>0</v>
      </c>
      <c r="BU43" s="35">
        <v>636672.16226259596</v>
      </c>
      <c r="BV43" s="79">
        <v>0</v>
      </c>
      <c r="BW43" s="59">
        <v>0</v>
      </c>
      <c r="BX43" s="35">
        <v>643038.88388522191</v>
      </c>
      <c r="BY43" s="79">
        <v>0</v>
      </c>
      <c r="BZ43" s="123">
        <v>0</v>
      </c>
      <c r="CA43" s="35">
        <v>649469.27272407408</v>
      </c>
      <c r="CB43" s="79">
        <v>0</v>
      </c>
      <c r="CC43" s="123">
        <v>0</v>
      </c>
      <c r="CD43" s="35">
        <v>655963.96545131481</v>
      </c>
      <c r="CE43" s="79">
        <v>0</v>
      </c>
      <c r="CF43" s="123">
        <v>0</v>
      </c>
      <c r="CG43" s="35">
        <v>662523.60510582791</v>
      </c>
      <c r="CH43" s="79">
        <v>0</v>
      </c>
      <c r="CI43" s="123">
        <v>0</v>
      </c>
      <c r="CJ43" s="35">
        <v>669148.84115688619</v>
      </c>
      <c r="CK43" s="79">
        <v>0</v>
      </c>
      <c r="CL43" s="59">
        <v>0</v>
      </c>
      <c r="CM43" s="35">
        <v>675840.32956845511</v>
      </c>
      <c r="CN43" s="79">
        <v>0</v>
      </c>
      <c r="CO43" s="123">
        <v>0</v>
      </c>
      <c r="CP43" s="35">
        <v>682598.73286413972</v>
      </c>
      <c r="CQ43" s="79">
        <v>0</v>
      </c>
      <c r="CR43" s="123">
        <v>0</v>
      </c>
      <c r="CS43" s="35">
        <v>689424.72019278107</v>
      </c>
      <c r="CT43" s="79">
        <v>0</v>
      </c>
      <c r="CU43" s="123">
        <v>0</v>
      </c>
      <c r="CV43" s="35">
        <v>696318.96739470889</v>
      </c>
      <c r="CW43" s="79">
        <v>0</v>
      </c>
      <c r="CX43" s="123">
        <v>0</v>
      </c>
      <c r="CY43" s="35">
        <v>703282.15706865594</v>
      </c>
      <c r="CZ43" s="79">
        <v>0</v>
      </c>
      <c r="DA43" s="59">
        <v>0</v>
      </c>
      <c r="DB43" s="35">
        <v>710314.97863934247</v>
      </c>
      <c r="DC43" s="79">
        <v>0</v>
      </c>
    </row>
    <row r="44" spans="1:109" x14ac:dyDescent="0.35">
      <c r="A44" s="6">
        <v>3</v>
      </c>
      <c r="B44" s="3" t="s">
        <v>80</v>
      </c>
      <c r="C44" s="89">
        <v>3192.5701262736638</v>
      </c>
      <c r="D44" s="15">
        <v>504982.5656039262</v>
      </c>
      <c r="E44" s="80">
        <v>1612.1922532361255</v>
      </c>
      <c r="F44" s="43">
        <v>3081.8052091386867</v>
      </c>
      <c r="G44" s="15">
        <v>521995.57584426086</v>
      </c>
      <c r="H44" s="80">
        <v>1608.6886847841915</v>
      </c>
      <c r="I44" s="43">
        <v>3109.7157561395811</v>
      </c>
      <c r="J44" s="15">
        <v>528260.31120894395</v>
      </c>
      <c r="K44" s="80">
        <v>1642.7394131096517</v>
      </c>
      <c r="L44" s="43">
        <v>3137.700164471933</v>
      </c>
      <c r="M44" s="15">
        <v>534573.46417462546</v>
      </c>
      <c r="N44" s="80">
        <v>1677.3312464630535</v>
      </c>
      <c r="O44" s="43">
        <v>3009.5025441352068</v>
      </c>
      <c r="P44" s="15">
        <v>537688.87364935968</v>
      </c>
      <c r="Q44" s="80">
        <v>1618.1760332009417</v>
      </c>
      <c r="R44" s="43">
        <v>2961.2939718109233</v>
      </c>
      <c r="S44" s="15">
        <v>543589.82335411268</v>
      </c>
      <c r="T44" s="80">
        <v>1609.7292670362986</v>
      </c>
      <c r="U44" s="43">
        <v>2913.1543864555115</v>
      </c>
      <c r="V44" s="15">
        <v>549566.2198559246</v>
      </c>
      <c r="W44" s="80">
        <v>1600.9712440210608</v>
      </c>
      <c r="X44" s="43">
        <v>2865.0759927887175</v>
      </c>
      <c r="Y44" s="15">
        <v>555620.26768811618</v>
      </c>
      <c r="Z44" s="80">
        <v>1591.8942900600623</v>
      </c>
      <c r="AA44" s="43">
        <v>2817.0150623510808</v>
      </c>
      <c r="AB44" s="15">
        <v>561757.79146517778</v>
      </c>
      <c r="AC44" s="80">
        <v>1582.4801599504831</v>
      </c>
      <c r="AD44" s="43">
        <v>3421.8269511828548</v>
      </c>
      <c r="AE44" s="15">
        <v>580624.04628819937</v>
      </c>
      <c r="AF44" s="80">
        <v>1986.7950100938019</v>
      </c>
      <c r="AG44" s="43">
        <v>3410.4531387114957</v>
      </c>
      <c r="AH44" s="15">
        <v>586828.77903373353</v>
      </c>
      <c r="AI44" s="80">
        <v>2001.3520513418312</v>
      </c>
      <c r="AJ44" s="43">
        <v>3399.1024931998941</v>
      </c>
      <c r="AK44" s="15">
        <v>593098.50851964916</v>
      </c>
      <c r="AL44" s="80">
        <v>2016.0026190222782</v>
      </c>
      <c r="AM44" s="43">
        <v>3387.7788719617947</v>
      </c>
      <c r="AN44" s="15">
        <v>599433.5367527206</v>
      </c>
      <c r="AO44" s="80">
        <v>2030.7482709562009</v>
      </c>
      <c r="AP44" s="43">
        <v>3376.4839155870104</v>
      </c>
      <c r="AQ44" s="15">
        <v>605834.3491904065</v>
      </c>
      <c r="AR44" s="80">
        <v>2045.5899355515321</v>
      </c>
      <c r="AS44" s="43">
        <v>3364.5604649424081</v>
      </c>
      <c r="AT44" s="15">
        <v>612321.06025130698</v>
      </c>
      <c r="AU44" s="80">
        <v>2060.1912311731658</v>
      </c>
      <c r="AV44" s="43">
        <v>3354.2765096674711</v>
      </c>
      <c r="AW44" s="15">
        <v>618845.62303005555</v>
      </c>
      <c r="AX44" s="80">
        <v>2075.7793364402464</v>
      </c>
      <c r="AY44" s="43">
        <v>3344.0286685876217</v>
      </c>
      <c r="AZ44" s="15">
        <v>625436.68620417535</v>
      </c>
      <c r="BA44" s="80">
        <v>2091.4782090532026</v>
      </c>
      <c r="BB44" s="43">
        <v>3333.8200836331098</v>
      </c>
      <c r="BC44" s="15">
        <v>632094.55402833945</v>
      </c>
      <c r="BD44" s="80">
        <v>2107.2895189747919</v>
      </c>
      <c r="BE44" s="43">
        <v>3323.6520745616299</v>
      </c>
      <c r="BF44" s="15">
        <v>638819.69241322728</v>
      </c>
      <c r="BG44" s="80">
        <v>2123.2143959600453</v>
      </c>
      <c r="BH44" s="43">
        <v>3313.5274856712394</v>
      </c>
      <c r="BI44" s="15">
        <v>645612.41474476561</v>
      </c>
      <c r="BJ44" s="80">
        <v>2139.2544813473605</v>
      </c>
      <c r="BK44" s="43">
        <v>3302.3344735412811</v>
      </c>
      <c r="BL44" s="15">
        <v>652499.126840738</v>
      </c>
      <c r="BM44" s="80">
        <v>2154.7703605217544</v>
      </c>
      <c r="BN44" s="43">
        <v>3291.1819329233467</v>
      </c>
      <c r="BO44" s="15">
        <v>659455.85202610632</v>
      </c>
      <c r="BP44" s="80">
        <v>2170.3891857488934</v>
      </c>
      <c r="BQ44" s="43">
        <v>3280.0688179596123</v>
      </c>
      <c r="BR44" s="15">
        <v>666483.31805888971</v>
      </c>
      <c r="BS44" s="80">
        <v>2186.1111492552227</v>
      </c>
      <c r="BT44" s="43">
        <v>3268.9983549628919</v>
      </c>
      <c r="BU44" s="15">
        <v>673581.82084265817</v>
      </c>
      <c r="BV44" s="80">
        <v>2201.9378642675592</v>
      </c>
      <c r="BW44" s="43">
        <v>3257.4730329309532</v>
      </c>
      <c r="BX44" s="15">
        <v>680777.95141778747</v>
      </c>
      <c r="BY44" s="80">
        <v>2217.615818157421</v>
      </c>
      <c r="BZ44" s="43">
        <v>3221.7371869182598</v>
      </c>
      <c r="CA44" s="15">
        <v>688470.96621425403</v>
      </c>
      <c r="CB44" s="80">
        <v>2218.0725139660071</v>
      </c>
      <c r="CC44" s="43">
        <v>3186.0521682684002</v>
      </c>
      <c r="CD44" s="15">
        <v>696261.94523424236</v>
      </c>
      <c r="CE44" s="80">
        <v>2218.3268802963321</v>
      </c>
      <c r="CF44" s="43">
        <v>3150.4210298583857</v>
      </c>
      <c r="CG44" s="15">
        <v>704152.21910160186</v>
      </c>
      <c r="CH44" s="80">
        <v>2218.3759592791362</v>
      </c>
      <c r="CI44" s="43">
        <v>3114.8460751439657</v>
      </c>
      <c r="CJ44" s="15">
        <v>712143.21916225704</v>
      </c>
      <c r="CK44" s="80">
        <v>2218.2165111479453</v>
      </c>
      <c r="CL44" s="43">
        <v>3079.329021467398</v>
      </c>
      <c r="CM44" s="15">
        <v>720236.46840788214</v>
      </c>
      <c r="CN44" s="80">
        <v>2217.8450594875785</v>
      </c>
      <c r="CO44" s="43">
        <v>3063.7881360902456</v>
      </c>
      <c r="CP44" s="15">
        <v>727974.77600770921</v>
      </c>
      <c r="CQ44" s="80">
        <v>2230.3604821053732</v>
      </c>
      <c r="CR44" s="43">
        <v>3048.3069979052193</v>
      </c>
      <c r="CS44" s="15">
        <v>735791.47758883052</v>
      </c>
      <c r="CT44" s="80">
        <v>2242.9183101330532</v>
      </c>
      <c r="CU44" s="43">
        <v>3032.8881309252311</v>
      </c>
      <c r="CV44" s="15">
        <v>743686.89862873976</v>
      </c>
      <c r="CW44" s="80">
        <v>2255.5191679757004</v>
      </c>
      <c r="CX44" s="43">
        <v>3017.5334370202249</v>
      </c>
      <c r="CY44" s="15">
        <v>751661.42277177062</v>
      </c>
      <c r="CZ44" s="80">
        <v>2268.1634765320136</v>
      </c>
      <c r="DA44" s="43">
        <v>3051.2250581850039</v>
      </c>
      <c r="DB44" s="15">
        <v>753533.75320008525</v>
      </c>
      <c r="DC44" s="80">
        <v>2299.2010699522943</v>
      </c>
      <c r="DD44" s="141">
        <f>DA44+CX44+CU44+CR44+CO44+CL44+CI44+CF44+CC44+BZ44+BW44+BT44+BQ44+BN44+BK44+BH44+BE44+BB44+AY44+AV44+AS44+AP44+AM44+AJ44+AG44+AD44+AA44+X44+U44+R44+O44+L44+I44+F44+C44</f>
        <v>111483.52772537227</v>
      </c>
      <c r="DE44" s="143" t="s">
        <v>245</v>
      </c>
    </row>
    <row r="45" spans="1:109" x14ac:dyDescent="0.35">
      <c r="A45" s="9" t="s">
        <v>64</v>
      </c>
      <c r="B45" s="10" t="s">
        <v>81</v>
      </c>
      <c r="C45" s="88">
        <v>1658.0068216952022</v>
      </c>
      <c r="D45" s="13">
        <v>490728.18558242341</v>
      </c>
      <c r="E45" s="79">
        <v>813.63067929376723</v>
      </c>
      <c r="F45" s="41">
        <v>1658.3995622906655</v>
      </c>
      <c r="G45" s="35">
        <v>495635.46743824764</v>
      </c>
      <c r="H45" s="79">
        <v>821.96164225531925</v>
      </c>
      <c r="I45" s="41">
        <v>1658.7923028861285</v>
      </c>
      <c r="J45" s="35">
        <v>500591.82211263012</v>
      </c>
      <c r="K45" s="79">
        <v>830.37786140817286</v>
      </c>
      <c r="L45" s="41">
        <v>1659.1850434815915</v>
      </c>
      <c r="M45" s="35">
        <v>505597.74033375643</v>
      </c>
      <c r="N45" s="79">
        <v>838.88020877985809</v>
      </c>
      <c r="O45" s="41">
        <v>1659.5777840770547</v>
      </c>
      <c r="P45" s="35">
        <v>510653.71773709398</v>
      </c>
      <c r="Q45" s="79">
        <v>847.46956531283615</v>
      </c>
      <c r="R45" s="41">
        <v>1624.4657728060383</v>
      </c>
      <c r="S45" s="35">
        <v>515760.25491446489</v>
      </c>
      <c r="T45" s="79">
        <v>837.8348810822655</v>
      </c>
      <c r="U45" s="41">
        <v>1589.3537615350217</v>
      </c>
      <c r="V45" s="35">
        <v>520917.85746360954</v>
      </c>
      <c r="W45" s="79">
        <v>827.92275621055205</v>
      </c>
      <c r="X45" s="41">
        <v>1554.2417502640051</v>
      </c>
      <c r="Y45" s="35">
        <v>526127.03603824566</v>
      </c>
      <c r="Z45" s="79">
        <v>817.72860535329619</v>
      </c>
      <c r="AA45" s="41">
        <v>1519.1297389929885</v>
      </c>
      <c r="AB45" s="35">
        <v>531388.30639862816</v>
      </c>
      <c r="AC45" s="79">
        <v>807.24777920327415</v>
      </c>
      <c r="AD45" s="41">
        <v>1484.0177277219721</v>
      </c>
      <c r="AE45" s="35">
        <v>536702.18946261448</v>
      </c>
      <c r="AF45" s="79">
        <v>796.47556366971651</v>
      </c>
      <c r="AG45" s="41">
        <v>1478.8003308325176</v>
      </c>
      <c r="AH45" s="35">
        <v>542069.21135724068</v>
      </c>
      <c r="AI45" s="79">
        <v>801.61212908920947</v>
      </c>
      <c r="AJ45" s="41">
        <v>1473.5829339430636</v>
      </c>
      <c r="AK45" s="35">
        <v>547489.90347081306</v>
      </c>
      <c r="AL45" s="79">
        <v>806.77177826072534</v>
      </c>
      <c r="AM45" s="41">
        <v>1468.3655370536096</v>
      </c>
      <c r="AN45" s="35">
        <v>552964.80250552122</v>
      </c>
      <c r="AO45" s="79">
        <v>811.95445920276279</v>
      </c>
      <c r="AP45" s="41">
        <v>1463.1481401641552</v>
      </c>
      <c r="AQ45" s="35">
        <v>558494.4505305764</v>
      </c>
      <c r="AR45" s="79">
        <v>817.16011658581465</v>
      </c>
      <c r="AS45" s="41">
        <v>1456.9307432747009</v>
      </c>
      <c r="AT45" s="35">
        <v>564079.39503588213</v>
      </c>
      <c r="AU45" s="79">
        <v>821.82461227557144</v>
      </c>
      <c r="AV45" s="41">
        <v>1452.5066701236217</v>
      </c>
      <c r="AW45" s="35">
        <v>569720.188986241</v>
      </c>
      <c r="AX45" s="79">
        <v>827.52237460660547</v>
      </c>
      <c r="AY45" s="41">
        <v>1448.0825969725427</v>
      </c>
      <c r="AZ45" s="35">
        <v>575417.39087610343</v>
      </c>
      <c r="BA45" s="79">
        <v>833.25190972303244</v>
      </c>
      <c r="BB45" s="41">
        <v>1443.6585238214634</v>
      </c>
      <c r="BC45" s="35">
        <v>581171.56478486443</v>
      </c>
      <c r="BD45" s="79">
        <v>839.01328330432739</v>
      </c>
      <c r="BE45" s="41">
        <v>1439.2344506703841</v>
      </c>
      <c r="BF45" s="35">
        <v>586983.2804327131</v>
      </c>
      <c r="BG45" s="79">
        <v>844.80655916627586</v>
      </c>
      <c r="BH45" s="41">
        <v>1434.8103775193047</v>
      </c>
      <c r="BI45" s="35">
        <v>592853.11323704023</v>
      </c>
      <c r="BJ45" s="79">
        <v>850.63179921713277</v>
      </c>
      <c r="BK45" s="41">
        <v>1429.0352866736464</v>
      </c>
      <c r="BL45" s="35">
        <v>598781.64436941058</v>
      </c>
      <c r="BM45" s="79">
        <v>855.68009881635805</v>
      </c>
      <c r="BN45" s="41">
        <v>1423.2601958279884</v>
      </c>
      <c r="BO45" s="35">
        <v>604769.46081310464</v>
      </c>
      <c r="BP45" s="79">
        <v>860.74430122764625</v>
      </c>
      <c r="BQ45" s="41">
        <v>1417.4851049823301</v>
      </c>
      <c r="BR45" s="35">
        <v>610817.15542123572</v>
      </c>
      <c r="BS45" s="79">
        <v>865.82421967727851</v>
      </c>
      <c r="BT45" s="41">
        <v>1411.7100141366718</v>
      </c>
      <c r="BU45" s="35">
        <v>616925.32697544806</v>
      </c>
      <c r="BV45" s="79">
        <v>870.91966206578059</v>
      </c>
      <c r="BW45" s="41">
        <v>1404.9349232910135</v>
      </c>
      <c r="BX45" s="35">
        <v>623094.58024520252</v>
      </c>
      <c r="BY45" s="79">
        <v>875.40733629983981</v>
      </c>
      <c r="BZ45" s="41">
        <v>1374.4006706644745</v>
      </c>
      <c r="CA45" s="35">
        <v>629325.52604765457</v>
      </c>
      <c r="CB45" s="79">
        <v>864.94542506616972</v>
      </c>
      <c r="CC45" s="41">
        <v>1343.8664180379355</v>
      </c>
      <c r="CD45" s="35">
        <v>635618.78130813106</v>
      </c>
      <c r="CE45" s="79">
        <v>854.18673487419596</v>
      </c>
      <c r="CF45" s="41">
        <v>1313.3321654113965</v>
      </c>
      <c r="CG45" s="35">
        <v>641974.96912121237</v>
      </c>
      <c r="CH45" s="79">
        <v>843.12637633587622</v>
      </c>
      <c r="CI45" s="41">
        <v>1282.7979127848575</v>
      </c>
      <c r="CJ45" s="35">
        <v>648394.71881242446</v>
      </c>
      <c r="CK45" s="79">
        <v>831.75939195330272</v>
      </c>
      <c r="CL45" s="41">
        <v>1252.2636601583188</v>
      </c>
      <c r="CM45" s="35">
        <v>654878.66600054875</v>
      </c>
      <c r="CN45" s="79">
        <v>820.08075524544427</v>
      </c>
      <c r="CO45" s="41">
        <v>1242.2428501583188</v>
      </c>
      <c r="CP45" s="35">
        <v>661427.45266055421</v>
      </c>
      <c r="CQ45" s="79">
        <v>821.65352396600326</v>
      </c>
      <c r="CR45" s="41">
        <v>1232.2220401583188</v>
      </c>
      <c r="CS45" s="35">
        <v>668041.7271871597</v>
      </c>
      <c r="CT45" s="79">
        <v>823.17573998544901</v>
      </c>
      <c r="CU45" s="41">
        <v>1222.2012301583188</v>
      </c>
      <c r="CV45" s="35">
        <v>674722.14445903129</v>
      </c>
      <c r="CW45" s="79">
        <v>824.64623497288687</v>
      </c>
      <c r="CX45" s="41">
        <v>1212.1804201583188</v>
      </c>
      <c r="CY45" s="35">
        <v>681469.36590362166</v>
      </c>
      <c r="CZ45" s="79">
        <v>826.06382228607526</v>
      </c>
      <c r="DA45" s="41">
        <v>1202.1596101583189</v>
      </c>
      <c r="DB45" s="35">
        <v>688284.05956265784</v>
      </c>
      <c r="DC45" s="79">
        <v>827.42729672202995</v>
      </c>
    </row>
    <row r="46" spans="1:109" x14ac:dyDescent="0.35">
      <c r="A46" s="57" t="s">
        <v>65</v>
      </c>
      <c r="B46" s="55" t="s">
        <v>36</v>
      </c>
      <c r="C46" s="90">
        <v>331.16849999999999</v>
      </c>
      <c r="D46" s="65">
        <v>488300</v>
      </c>
      <c r="E46" s="79">
        <v>161.70957855</v>
      </c>
      <c r="F46" s="128">
        <v>373.8029251981506</v>
      </c>
      <c r="G46" s="35">
        <v>493183</v>
      </c>
      <c r="H46" s="79">
        <v>184.35324805799951</v>
      </c>
      <c r="I46" s="128">
        <v>416.43735039630121</v>
      </c>
      <c r="J46" s="35">
        <v>498114.83</v>
      </c>
      <c r="K46" s="79">
        <v>207.43361999830401</v>
      </c>
      <c r="L46" s="128">
        <v>459.07177559445182</v>
      </c>
      <c r="M46" s="35">
        <v>503095.97830000002</v>
      </c>
      <c r="N46" s="79">
        <v>230.95716405260882</v>
      </c>
      <c r="O46" s="59">
        <v>501.70620079260243</v>
      </c>
      <c r="P46" s="35">
        <v>508126.93808300002</v>
      </c>
      <c r="Q46" s="79">
        <v>254.93043562599988</v>
      </c>
      <c r="R46" s="128">
        <v>484.2590404603435</v>
      </c>
      <c r="S46" s="35">
        <v>513208.20746383001</v>
      </c>
      <c r="T46" s="79">
        <v>248.52571410280723</v>
      </c>
      <c r="U46" s="128">
        <v>466.81188012808457</v>
      </c>
      <c r="V46" s="35">
        <v>518340.28953846829</v>
      </c>
      <c r="W46" s="79">
        <v>241.96740510558811</v>
      </c>
      <c r="X46" s="128">
        <v>449.36471979582564</v>
      </c>
      <c r="Y46" s="35">
        <v>523523.69243385299</v>
      </c>
      <c r="Z46" s="79">
        <v>235.25307735701435</v>
      </c>
      <c r="AA46" s="128">
        <v>431.9175594635667</v>
      </c>
      <c r="AB46" s="35">
        <v>528758.92935819156</v>
      </c>
      <c r="AC46" s="79">
        <v>228.38026631295858</v>
      </c>
      <c r="AD46" s="59">
        <v>414.47039913130783</v>
      </c>
      <c r="AE46" s="35">
        <v>534046.51865177345</v>
      </c>
      <c r="AF46" s="79">
        <v>221.34647374028597</v>
      </c>
      <c r="AG46" s="128">
        <v>414.46254633859979</v>
      </c>
      <c r="AH46" s="35">
        <v>539386.98383829114</v>
      </c>
      <c r="AI46" s="79">
        <v>223.55570278351533</v>
      </c>
      <c r="AJ46" s="128">
        <v>414.45469354589176</v>
      </c>
      <c r="AK46" s="35">
        <v>544780.85367667407</v>
      </c>
      <c r="AL46" s="79">
        <v>225.78698176023525</v>
      </c>
      <c r="AM46" s="128">
        <v>414.44684075318372</v>
      </c>
      <c r="AN46" s="35">
        <v>550228.66221344087</v>
      </c>
      <c r="AO46" s="79">
        <v>228.04053074621123</v>
      </c>
      <c r="AP46" s="128">
        <v>414.43898796047569</v>
      </c>
      <c r="AQ46" s="35">
        <v>555730.94883557525</v>
      </c>
      <c r="AR46" s="79">
        <v>230.31657201373071</v>
      </c>
      <c r="AS46" s="59">
        <v>414.43113516776759</v>
      </c>
      <c r="AT46" s="35">
        <v>561288.25832393102</v>
      </c>
      <c r="AU46" s="79">
        <v>232.61533005352592</v>
      </c>
      <c r="AV46" s="128">
        <v>414.43113516776759</v>
      </c>
      <c r="AW46" s="35">
        <v>566901.14090717037</v>
      </c>
      <c r="AX46" s="79">
        <v>234.94148335406118</v>
      </c>
      <c r="AY46" s="128">
        <v>414.43113516776759</v>
      </c>
      <c r="AZ46" s="35">
        <v>572570.15231624211</v>
      </c>
      <c r="BA46" s="79">
        <v>237.29089818760181</v>
      </c>
      <c r="BB46" s="128">
        <v>414.43113516776759</v>
      </c>
      <c r="BC46" s="35">
        <v>578295.85383940453</v>
      </c>
      <c r="BD46" s="79">
        <v>239.66380716947782</v>
      </c>
      <c r="BE46" s="128">
        <v>414.43113516776759</v>
      </c>
      <c r="BF46" s="35">
        <v>584078.8123777986</v>
      </c>
      <c r="BG46" s="79">
        <v>242.0604452411726</v>
      </c>
      <c r="BH46" s="59">
        <v>414.43113516776759</v>
      </c>
      <c r="BI46" s="35">
        <v>589919.60050157655</v>
      </c>
      <c r="BJ46" s="79">
        <v>244.48104969358431</v>
      </c>
      <c r="BK46" s="128">
        <v>414.43113516776759</v>
      </c>
      <c r="BL46" s="35">
        <v>595818.79650659231</v>
      </c>
      <c r="BM46" s="79">
        <v>246.92586019052015</v>
      </c>
      <c r="BN46" s="128">
        <v>414.43113516776759</v>
      </c>
      <c r="BO46" s="35">
        <v>601776.98447165824</v>
      </c>
      <c r="BP46" s="79">
        <v>249.39511879242536</v>
      </c>
      <c r="BQ46" s="128">
        <v>414.43113516776759</v>
      </c>
      <c r="BR46" s="35">
        <v>607794.75431637478</v>
      </c>
      <c r="BS46" s="79">
        <v>251.8890699803496</v>
      </c>
      <c r="BT46" s="128">
        <v>414.43113516776759</v>
      </c>
      <c r="BU46" s="35">
        <v>613872.70185953856</v>
      </c>
      <c r="BV46" s="79">
        <v>254.40796068015314</v>
      </c>
      <c r="BW46" s="59">
        <v>414.43113516776759</v>
      </c>
      <c r="BX46" s="35">
        <v>620011.428878134</v>
      </c>
      <c r="BY46" s="79">
        <v>256.95204028695468</v>
      </c>
      <c r="BZ46" s="128">
        <v>414.43113516776759</v>
      </c>
      <c r="CA46" s="35">
        <v>626211.5431669153</v>
      </c>
      <c r="CB46" s="79">
        <v>259.52156068982418</v>
      </c>
      <c r="CC46" s="128">
        <v>414.43113516776759</v>
      </c>
      <c r="CD46" s="35">
        <v>632473.65859858447</v>
      </c>
      <c r="CE46" s="79">
        <v>262.11677629672243</v>
      </c>
      <c r="CF46" s="128">
        <v>414.43113516776759</v>
      </c>
      <c r="CG46" s="35">
        <v>638798.39518457034</v>
      </c>
      <c r="CH46" s="79">
        <v>264.73794405968971</v>
      </c>
      <c r="CI46" s="128">
        <v>414.43113516776759</v>
      </c>
      <c r="CJ46" s="35">
        <v>645186.37913641601</v>
      </c>
      <c r="CK46" s="79">
        <v>267.38532350028657</v>
      </c>
      <c r="CL46" s="59">
        <v>414.43113516776759</v>
      </c>
      <c r="CM46" s="35">
        <v>651638.24292778014</v>
      </c>
      <c r="CN46" s="79">
        <v>270.05917673528944</v>
      </c>
      <c r="CO46" s="128">
        <v>414.43113516776759</v>
      </c>
      <c r="CP46" s="35">
        <v>658154.6253570579</v>
      </c>
      <c r="CQ46" s="79">
        <v>272.75976850264226</v>
      </c>
      <c r="CR46" s="128">
        <v>414.43113516776759</v>
      </c>
      <c r="CS46" s="35">
        <v>664736.17161062849</v>
      </c>
      <c r="CT46" s="79">
        <v>275.48736618766873</v>
      </c>
      <c r="CU46" s="128">
        <v>414.43113516776759</v>
      </c>
      <c r="CV46" s="35">
        <v>671383.53332673479</v>
      </c>
      <c r="CW46" s="79">
        <v>278.2422398495454</v>
      </c>
      <c r="CX46" s="128">
        <v>414.43113516776759</v>
      </c>
      <c r="CY46" s="35">
        <v>678097.36866000213</v>
      </c>
      <c r="CZ46" s="79">
        <v>281.02466224804084</v>
      </c>
      <c r="DA46" s="59">
        <v>414.43113516776759</v>
      </c>
      <c r="DB46" s="35">
        <v>684878.34234660212</v>
      </c>
      <c r="DC46" s="79">
        <v>283.83490887052125</v>
      </c>
    </row>
    <row r="47" spans="1:109" x14ac:dyDescent="0.35">
      <c r="A47" s="57" t="s">
        <v>66</v>
      </c>
      <c r="B47" s="55" t="s">
        <v>33</v>
      </c>
      <c r="C47" s="90">
        <v>335.59715867520242</v>
      </c>
      <c r="D47" s="65">
        <v>488300</v>
      </c>
      <c r="E47" s="79">
        <v>163.87209258110133</v>
      </c>
      <c r="F47" s="128">
        <v>317.13693471701771</v>
      </c>
      <c r="G47" s="35">
        <v>493183</v>
      </c>
      <c r="H47" s="79">
        <v>156.40654487454296</v>
      </c>
      <c r="I47" s="128">
        <v>298.676710758833</v>
      </c>
      <c r="J47" s="35">
        <v>498114.83</v>
      </c>
      <c r="K47" s="79">
        <v>148.77529900459527</v>
      </c>
      <c r="L47" s="128">
        <v>280.21648680064828</v>
      </c>
      <c r="M47" s="35">
        <v>503095.97830000002</v>
      </c>
      <c r="N47" s="79">
        <v>140.97578756276118</v>
      </c>
      <c r="O47" s="93">
        <v>261.75626284246357</v>
      </c>
      <c r="P47" s="35">
        <v>508126.93808300002</v>
      </c>
      <c r="Q47" s="79">
        <v>133.00540836218997</v>
      </c>
      <c r="R47" s="128">
        <v>254.29558099728703</v>
      </c>
      <c r="S47" s="35">
        <v>513208.20746383001</v>
      </c>
      <c r="T47" s="79">
        <v>130.50657928959086</v>
      </c>
      <c r="U47" s="128">
        <v>246.83489915211049</v>
      </c>
      <c r="V47" s="35">
        <v>518340.28953846829</v>
      </c>
      <c r="W47" s="79">
        <v>127.94447309470357</v>
      </c>
      <c r="X47" s="128">
        <v>239.37421730693396</v>
      </c>
      <c r="Y47" s="35">
        <v>523523.69243385299</v>
      </c>
      <c r="Z47" s="79">
        <v>125.31807411798958</v>
      </c>
      <c r="AA47" s="128">
        <v>231.91353546175742</v>
      </c>
      <c r="AB47" s="35">
        <v>528758.92935819156</v>
      </c>
      <c r="AC47" s="79">
        <v>122.62635271443183</v>
      </c>
      <c r="AD47" s="93">
        <v>224.45285361658088</v>
      </c>
      <c r="AE47" s="35">
        <v>534046.51865177345</v>
      </c>
      <c r="AF47" s="79">
        <v>119.86826507539115</v>
      </c>
      <c r="AG47" s="128">
        <v>222.84107440530698</v>
      </c>
      <c r="AH47" s="35">
        <v>539386.98383829114</v>
      </c>
      <c r="AI47" s="79">
        <v>120.19757499876276</v>
      </c>
      <c r="AJ47" s="128">
        <v>221.22929519403309</v>
      </c>
      <c r="AK47" s="35">
        <v>544780.85367667407</v>
      </c>
      <c r="AL47" s="79">
        <v>120.52148429409428</v>
      </c>
      <c r="AM47" s="128">
        <v>219.61751598275919</v>
      </c>
      <c r="AN47" s="35">
        <v>550228.66221344087</v>
      </c>
      <c r="AO47" s="79">
        <v>120.83985201783256</v>
      </c>
      <c r="AP47" s="128">
        <v>218.00573677148529</v>
      </c>
      <c r="AQ47" s="35">
        <v>555730.94883557525</v>
      </c>
      <c r="AR47" s="79">
        <v>121.15253494761618</v>
      </c>
      <c r="AS47" s="93">
        <v>216.39395756021145</v>
      </c>
      <c r="AT47" s="35">
        <v>561288.25832393102</v>
      </c>
      <c r="AU47" s="79">
        <v>121.45938755079372</v>
      </c>
      <c r="AV47" s="128">
        <v>216.52509866746405</v>
      </c>
      <c r="AW47" s="35">
        <v>566901.14090717037</v>
      </c>
      <c r="AX47" s="79">
        <v>122.748325469623</v>
      </c>
      <c r="AY47" s="128">
        <v>216.65623977471665</v>
      </c>
      <c r="AZ47" s="35">
        <v>572570.15231624211</v>
      </c>
      <c r="BA47" s="79">
        <v>124.05089620807378</v>
      </c>
      <c r="BB47" s="128">
        <v>216.78738088196926</v>
      </c>
      <c r="BC47" s="35">
        <v>578295.85383940453</v>
      </c>
      <c r="BD47" s="79">
        <v>125.36724352874661</v>
      </c>
      <c r="BE47" s="128">
        <v>216.91852198922186</v>
      </c>
      <c r="BF47" s="35">
        <v>584078.8123777986</v>
      </c>
      <c r="BG47" s="79">
        <v>126.69751270621209</v>
      </c>
      <c r="BH47" s="93">
        <v>217.04966309647449</v>
      </c>
      <c r="BI47" s="35">
        <v>589919.60050157655</v>
      </c>
      <c r="BJ47" s="79">
        <v>128.04185054287402</v>
      </c>
      <c r="BK47" s="128">
        <v>217.49342429108714</v>
      </c>
      <c r="BL47" s="35">
        <v>595818.79650659231</v>
      </c>
      <c r="BM47" s="79">
        <v>129.58667030921319</v>
      </c>
      <c r="BN47" s="128">
        <v>217.93718548569979</v>
      </c>
      <c r="BO47" s="35">
        <v>601776.98447165824</v>
      </c>
      <c r="BP47" s="79">
        <v>131.14958228582486</v>
      </c>
      <c r="BQ47" s="128">
        <v>218.38094668031243</v>
      </c>
      <c r="BR47" s="35">
        <v>607794.75431637478</v>
      </c>
      <c r="BS47" s="79">
        <v>132.73079383493783</v>
      </c>
      <c r="BT47" s="128">
        <v>218.82470787492508</v>
      </c>
      <c r="BU47" s="35">
        <v>613872.70185953856</v>
      </c>
      <c r="BV47" s="79">
        <v>134.3305146568045</v>
      </c>
      <c r="BW47" s="93">
        <v>219.2684690695377</v>
      </c>
      <c r="BX47" s="35">
        <v>620011.428878134</v>
      </c>
      <c r="BY47" s="79">
        <v>135.94895681572501</v>
      </c>
      <c r="BZ47" s="128">
        <v>219.6017864429987</v>
      </c>
      <c r="CA47" s="35">
        <v>626211.5431669153</v>
      </c>
      <c r="CB47" s="79">
        <v>137.51717357068159</v>
      </c>
      <c r="CC47" s="128">
        <v>219.9351038164597</v>
      </c>
      <c r="CD47" s="35">
        <v>632473.65859858447</v>
      </c>
      <c r="CE47" s="79">
        <v>139.10315976505578</v>
      </c>
      <c r="CF47" s="128">
        <v>220.2684211899207</v>
      </c>
      <c r="CG47" s="35">
        <v>638798.39518457034</v>
      </c>
      <c r="CH47" s="79">
        <v>140.70711396596036</v>
      </c>
      <c r="CI47" s="128">
        <v>220.6017385633817</v>
      </c>
      <c r="CJ47" s="35">
        <v>645186.37913641601</v>
      </c>
      <c r="CK47" s="79">
        <v>142.3292369349065</v>
      </c>
      <c r="CL47" s="93">
        <v>220.93505593684276</v>
      </c>
      <c r="CM47" s="35">
        <v>651638.24292778014</v>
      </c>
      <c r="CN47" s="79">
        <v>143.96973165183502</v>
      </c>
      <c r="CO47" s="128">
        <v>220.93505593684276</v>
      </c>
      <c r="CP47" s="35">
        <v>658154.6253570579</v>
      </c>
      <c r="CQ47" s="79">
        <v>145.40942896835338</v>
      </c>
      <c r="CR47" s="128">
        <v>220.93505593684276</v>
      </c>
      <c r="CS47" s="35">
        <v>664736.17161062849</v>
      </c>
      <c r="CT47" s="79">
        <v>146.86352325803691</v>
      </c>
      <c r="CU47" s="128">
        <v>220.93505593684276</v>
      </c>
      <c r="CV47" s="35">
        <v>671383.53332673479</v>
      </c>
      <c r="CW47" s="79">
        <v>148.33215849061727</v>
      </c>
      <c r="CX47" s="128">
        <v>220.93505593684276</v>
      </c>
      <c r="CY47" s="35">
        <v>678097.36866000213</v>
      </c>
      <c r="CZ47" s="79">
        <v>149.81548007552345</v>
      </c>
      <c r="DA47" s="93">
        <v>220.93505593684276</v>
      </c>
      <c r="DB47" s="35">
        <v>684878.34234660212</v>
      </c>
      <c r="DC47" s="79">
        <v>151.31363487627871</v>
      </c>
    </row>
    <row r="48" spans="1:109" x14ac:dyDescent="0.35">
      <c r="A48" s="57" t="s">
        <v>67</v>
      </c>
      <c r="B48" s="55" t="s">
        <v>34</v>
      </c>
      <c r="C48" s="90">
        <v>17</v>
      </c>
      <c r="D48" s="65">
        <v>488300</v>
      </c>
      <c r="E48" s="79">
        <v>8.3010999999999999</v>
      </c>
      <c r="F48" s="124">
        <v>17</v>
      </c>
      <c r="G48" s="35">
        <v>493183</v>
      </c>
      <c r="H48" s="79">
        <v>8.3841110000000008</v>
      </c>
      <c r="I48" s="124">
        <v>17</v>
      </c>
      <c r="J48" s="35">
        <v>498114.83</v>
      </c>
      <c r="K48" s="79">
        <v>8.4679521099999988</v>
      </c>
      <c r="L48" s="124">
        <v>17</v>
      </c>
      <c r="M48" s="35">
        <v>503095.97830000002</v>
      </c>
      <c r="N48" s="79">
        <v>8.5526316311000006</v>
      </c>
      <c r="O48" s="59">
        <v>17</v>
      </c>
      <c r="P48" s="35">
        <v>508126.93808300002</v>
      </c>
      <c r="Q48" s="79">
        <v>8.6381579474110008</v>
      </c>
      <c r="R48" s="124">
        <v>17</v>
      </c>
      <c r="S48" s="35">
        <v>513208.20746383001</v>
      </c>
      <c r="T48" s="79">
        <v>8.7245395268851116</v>
      </c>
      <c r="U48" s="124">
        <v>17</v>
      </c>
      <c r="V48" s="35">
        <v>518340.28953846829</v>
      </c>
      <c r="W48" s="79">
        <v>8.8117849221539615</v>
      </c>
      <c r="X48" s="124">
        <v>17</v>
      </c>
      <c r="Y48" s="35">
        <v>523523.69243385299</v>
      </c>
      <c r="Z48" s="79">
        <v>8.8999027713755012</v>
      </c>
      <c r="AA48" s="124">
        <v>17</v>
      </c>
      <c r="AB48" s="35">
        <v>528758.92935819156</v>
      </c>
      <c r="AC48" s="79">
        <v>8.9889017990892572</v>
      </c>
      <c r="AD48" s="59">
        <v>17</v>
      </c>
      <c r="AE48" s="35">
        <v>534046.51865177345</v>
      </c>
      <c r="AF48" s="79">
        <v>9.078790817080149</v>
      </c>
      <c r="AG48" s="124">
        <v>17</v>
      </c>
      <c r="AH48" s="35">
        <v>539386.98383829114</v>
      </c>
      <c r="AI48" s="79">
        <v>9.1695787252509504</v>
      </c>
      <c r="AJ48" s="124">
        <v>17</v>
      </c>
      <c r="AK48" s="35">
        <v>544780.85367667407</v>
      </c>
      <c r="AL48" s="79">
        <v>9.2612745125034603</v>
      </c>
      <c r="AM48" s="124">
        <v>17</v>
      </c>
      <c r="AN48" s="35">
        <v>550228.66221344087</v>
      </c>
      <c r="AO48" s="79">
        <v>9.3538872576284948</v>
      </c>
      <c r="AP48" s="124">
        <v>17</v>
      </c>
      <c r="AQ48" s="35">
        <v>555730.94883557525</v>
      </c>
      <c r="AR48" s="79">
        <v>9.4474261302047804</v>
      </c>
      <c r="AS48" s="59">
        <v>16</v>
      </c>
      <c r="AT48" s="35">
        <v>561288.25832393102</v>
      </c>
      <c r="AU48" s="79">
        <v>8.9806121331828965</v>
      </c>
      <c r="AV48" s="124">
        <v>16</v>
      </c>
      <c r="AW48" s="35">
        <v>566901.14090717037</v>
      </c>
      <c r="AX48" s="79">
        <v>9.0704182545147258</v>
      </c>
      <c r="AY48" s="124">
        <v>16</v>
      </c>
      <c r="AZ48" s="35">
        <v>572570.15231624211</v>
      </c>
      <c r="BA48" s="79">
        <v>9.1611224370598734</v>
      </c>
      <c r="BB48" s="124">
        <v>16</v>
      </c>
      <c r="BC48" s="35">
        <v>578295.85383940453</v>
      </c>
      <c r="BD48" s="79">
        <v>9.2527336614304723</v>
      </c>
      <c r="BE48" s="124">
        <v>16</v>
      </c>
      <c r="BF48" s="35">
        <v>584078.8123777986</v>
      </c>
      <c r="BG48" s="79">
        <v>9.3452609980447772</v>
      </c>
      <c r="BH48" s="59">
        <v>16</v>
      </c>
      <c r="BI48" s="35">
        <v>589919.60050157655</v>
      </c>
      <c r="BJ48" s="79">
        <v>9.4387136080252247</v>
      </c>
      <c r="BK48" s="124">
        <v>16</v>
      </c>
      <c r="BL48" s="35">
        <v>595818.79650659231</v>
      </c>
      <c r="BM48" s="79">
        <v>9.5331007441054769</v>
      </c>
      <c r="BN48" s="124">
        <v>16</v>
      </c>
      <c r="BO48" s="35">
        <v>601776.98447165824</v>
      </c>
      <c r="BP48" s="79">
        <v>9.6284317515465325</v>
      </c>
      <c r="BQ48" s="124">
        <v>16</v>
      </c>
      <c r="BR48" s="35">
        <v>607794.75431637478</v>
      </c>
      <c r="BS48" s="79">
        <v>9.724716069061996</v>
      </c>
      <c r="BT48" s="124">
        <v>16</v>
      </c>
      <c r="BU48" s="35">
        <v>613872.70185953856</v>
      </c>
      <c r="BV48" s="79">
        <v>9.8219632297526172</v>
      </c>
      <c r="BW48" s="59">
        <v>15</v>
      </c>
      <c r="BX48" s="35">
        <v>620011.428878134</v>
      </c>
      <c r="BY48" s="79">
        <v>9.3001714331720091</v>
      </c>
      <c r="BZ48" s="124">
        <v>15</v>
      </c>
      <c r="CA48" s="35">
        <v>626211.5431669153</v>
      </c>
      <c r="CB48" s="79">
        <v>9.3931731475037292</v>
      </c>
      <c r="CC48" s="124">
        <v>15</v>
      </c>
      <c r="CD48" s="35">
        <v>632473.65859858447</v>
      </c>
      <c r="CE48" s="79">
        <v>9.4871048789787658</v>
      </c>
      <c r="CF48" s="124">
        <v>15</v>
      </c>
      <c r="CG48" s="35">
        <v>638798.39518457034</v>
      </c>
      <c r="CH48" s="79">
        <v>9.5819759277685552</v>
      </c>
      <c r="CI48" s="124">
        <v>15</v>
      </c>
      <c r="CJ48" s="35">
        <v>645186.37913641601</v>
      </c>
      <c r="CK48" s="79">
        <v>9.6777956870462418</v>
      </c>
      <c r="CL48" s="59">
        <v>15</v>
      </c>
      <c r="CM48" s="35">
        <v>651638.24292778014</v>
      </c>
      <c r="CN48" s="79">
        <v>9.7745736439167015</v>
      </c>
      <c r="CO48" s="124">
        <v>15</v>
      </c>
      <c r="CP48" s="35">
        <v>658154.6253570579</v>
      </c>
      <c r="CQ48" s="79">
        <v>9.8723193803558686</v>
      </c>
      <c r="CR48" s="124">
        <v>15</v>
      </c>
      <c r="CS48" s="35">
        <v>664736.17161062849</v>
      </c>
      <c r="CT48" s="79">
        <v>9.9710425741594264</v>
      </c>
      <c r="CU48" s="124">
        <v>15</v>
      </c>
      <c r="CV48" s="35">
        <v>671383.53332673479</v>
      </c>
      <c r="CW48" s="79">
        <v>10.070752999901023</v>
      </c>
      <c r="CX48" s="124">
        <v>15</v>
      </c>
      <c r="CY48" s="35">
        <v>678097.36866000213</v>
      </c>
      <c r="CZ48" s="79">
        <v>10.171460529900031</v>
      </c>
      <c r="DA48" s="59">
        <v>15</v>
      </c>
      <c r="DB48" s="35">
        <v>684878.34234660212</v>
      </c>
      <c r="DC48" s="79">
        <v>10.273175135199033</v>
      </c>
    </row>
    <row r="49" spans="1:107" x14ac:dyDescent="0.35">
      <c r="A49" s="57" t="s">
        <v>68</v>
      </c>
      <c r="B49" s="55" t="s">
        <v>62</v>
      </c>
      <c r="C49" s="90">
        <v>904.46736301999999</v>
      </c>
      <c r="D49" s="65">
        <v>488300</v>
      </c>
      <c r="E49" s="79">
        <v>441.65141336266601</v>
      </c>
      <c r="F49" s="128">
        <v>881.67532226499998</v>
      </c>
      <c r="G49" s="35">
        <v>493183</v>
      </c>
      <c r="H49" s="79">
        <v>434.82728046061953</v>
      </c>
      <c r="I49" s="128">
        <v>858.88328150999996</v>
      </c>
      <c r="J49" s="35">
        <v>498114.83</v>
      </c>
      <c r="K49" s="79">
        <v>427.82249975919581</v>
      </c>
      <c r="L49" s="128">
        <v>836.09124075499994</v>
      </c>
      <c r="M49" s="35">
        <v>503095.97830000002</v>
      </c>
      <c r="N49" s="79">
        <v>420.63414071569753</v>
      </c>
      <c r="O49" s="59">
        <v>813.29919999999993</v>
      </c>
      <c r="P49" s="35">
        <v>508126.93808300002</v>
      </c>
      <c r="Q49" s="79">
        <v>413.2592322413534</v>
      </c>
      <c r="R49" s="128">
        <v>803.68911192799999</v>
      </c>
      <c r="S49" s="35">
        <v>513208.20746383001</v>
      </c>
      <c r="T49" s="79">
        <v>412.45984849076632</v>
      </c>
      <c r="U49" s="128">
        <v>794.07902385600005</v>
      </c>
      <c r="V49" s="35">
        <v>518340.28953846829</v>
      </c>
      <c r="W49" s="79">
        <v>411.60315114194333</v>
      </c>
      <c r="X49" s="128">
        <v>784.46893578400011</v>
      </c>
      <c r="Y49" s="35">
        <v>523523.69243385299</v>
      </c>
      <c r="Z49" s="79">
        <v>410.68807386129487</v>
      </c>
      <c r="AA49" s="128">
        <v>774.85884771200017</v>
      </c>
      <c r="AB49" s="35">
        <v>528758.92935819156</v>
      </c>
      <c r="AC49" s="79">
        <v>409.71353471991921</v>
      </c>
      <c r="AD49" s="59">
        <v>765.24875964000012</v>
      </c>
      <c r="AE49" s="35">
        <v>534046.51865177345</v>
      </c>
      <c r="AF49" s="79">
        <v>408.67843598832985</v>
      </c>
      <c r="AG49" s="128">
        <v>762.10254728880011</v>
      </c>
      <c r="AH49" s="35">
        <v>539386.98383829114</v>
      </c>
      <c r="AI49" s="79">
        <v>411.06819435758456</v>
      </c>
      <c r="AJ49" s="128">
        <v>758.9563349376001</v>
      </c>
      <c r="AK49" s="35">
        <v>544780.85367667407</v>
      </c>
      <c r="AL49" s="79">
        <v>413.46488005062554</v>
      </c>
      <c r="AM49" s="128">
        <v>755.8101225864001</v>
      </c>
      <c r="AN49" s="35">
        <v>550228.66221344087</v>
      </c>
      <c r="AO49" s="79">
        <v>415.86839263809168</v>
      </c>
      <c r="AP49" s="128">
        <v>752.66391023520009</v>
      </c>
      <c r="AQ49" s="35">
        <v>555730.94883557525</v>
      </c>
      <c r="AR49" s="79">
        <v>418.27862898930198</v>
      </c>
      <c r="AS49" s="59">
        <v>749.51769788399997</v>
      </c>
      <c r="AT49" s="35">
        <v>561288.25832393102</v>
      </c>
      <c r="AU49" s="79">
        <v>420.69548322827268</v>
      </c>
      <c r="AV49" s="128">
        <v>745.6090458072</v>
      </c>
      <c r="AW49" s="35">
        <v>566901.14090717037</v>
      </c>
      <c r="AX49" s="79">
        <v>422.68661873880831</v>
      </c>
      <c r="AY49" s="128">
        <v>741.70039373040004</v>
      </c>
      <c r="AZ49" s="35">
        <v>572570.15231624211</v>
      </c>
      <c r="BA49" s="79">
        <v>424.67550741123188</v>
      </c>
      <c r="BB49" s="128">
        <v>737.79174165360007</v>
      </c>
      <c r="BC49" s="35">
        <v>578295.85383940453</v>
      </c>
      <c r="BD49" s="79">
        <v>426.66190519523002</v>
      </c>
      <c r="BE49" s="128">
        <v>733.8830895768001</v>
      </c>
      <c r="BF49" s="35">
        <v>584078.8123777986</v>
      </c>
      <c r="BG49" s="79">
        <v>428.64556338416702</v>
      </c>
      <c r="BH49" s="59">
        <v>729.97443749999991</v>
      </c>
      <c r="BI49" s="35">
        <v>589919.60050157655</v>
      </c>
      <c r="BJ49" s="79">
        <v>430.626228546363</v>
      </c>
      <c r="BK49" s="128">
        <v>724.3427999999999</v>
      </c>
      <c r="BL49" s="35">
        <v>595818.79650659231</v>
      </c>
      <c r="BM49" s="79">
        <v>431.57705535421519</v>
      </c>
      <c r="BN49" s="128">
        <v>718.71116249999989</v>
      </c>
      <c r="BO49" s="35">
        <v>601776.98447165824</v>
      </c>
      <c r="BP49" s="79">
        <v>432.50383607536992</v>
      </c>
      <c r="BQ49" s="128">
        <v>713.07952499999988</v>
      </c>
      <c r="BR49" s="35">
        <v>607794.75431637478</v>
      </c>
      <c r="BS49" s="79">
        <v>433.40599470541213</v>
      </c>
      <c r="BT49" s="128">
        <v>707.44788749999987</v>
      </c>
      <c r="BU49" s="35">
        <v>613872.70185953856</v>
      </c>
      <c r="BV49" s="79">
        <v>434.28294612444785</v>
      </c>
      <c r="BW49" s="59">
        <v>701.81624999999997</v>
      </c>
      <c r="BX49" s="35">
        <v>620011.428878134</v>
      </c>
      <c r="BY49" s="79">
        <v>435.13409597239371</v>
      </c>
      <c r="BZ49" s="128">
        <v>670.94867999999997</v>
      </c>
      <c r="CA49" s="35">
        <v>626211.5431669153</v>
      </c>
      <c r="CB49" s="79">
        <v>420.15580828860482</v>
      </c>
      <c r="CC49" s="128">
        <v>640.08110999999997</v>
      </c>
      <c r="CD49" s="35">
        <v>632473.65859858447</v>
      </c>
      <c r="CE49" s="79">
        <v>404.83444144154299</v>
      </c>
      <c r="CF49" s="128">
        <v>609.21353999999997</v>
      </c>
      <c r="CG49" s="35">
        <v>638798.39518457034</v>
      </c>
      <c r="CH49" s="79">
        <v>389.164631676711</v>
      </c>
      <c r="CI49" s="128">
        <v>578.34596999999997</v>
      </c>
      <c r="CJ49" s="35">
        <v>645186.37913641601</v>
      </c>
      <c r="CK49" s="79">
        <v>373.14094227243828</v>
      </c>
      <c r="CL49" s="59">
        <v>547.47839999999997</v>
      </c>
      <c r="CM49" s="35">
        <v>651638.24292778014</v>
      </c>
      <c r="CN49" s="79">
        <v>356.75786261691235</v>
      </c>
      <c r="CO49" s="128">
        <v>537.45758999999998</v>
      </c>
      <c r="CP49" s="35">
        <v>658154.6253570579</v>
      </c>
      <c r="CQ49" s="79">
        <v>353.73019879175723</v>
      </c>
      <c r="CR49" s="128">
        <v>527.43678</v>
      </c>
      <c r="CS49" s="35">
        <v>664736.17161062849</v>
      </c>
      <c r="CT49" s="79">
        <v>350.60630590383732</v>
      </c>
      <c r="CU49" s="128">
        <v>517.41597000000002</v>
      </c>
      <c r="CV49" s="35">
        <v>671383.53332673479</v>
      </c>
      <c r="CW49" s="79">
        <v>347.38456213827982</v>
      </c>
      <c r="CX49" s="128">
        <v>507.39516000000003</v>
      </c>
      <c r="CY49" s="35">
        <v>678097.36866000213</v>
      </c>
      <c r="CZ49" s="79">
        <v>344.06332286682084</v>
      </c>
      <c r="DA49" s="59">
        <v>497.37434999999999</v>
      </c>
      <c r="DB49" s="35">
        <v>684878.34234660212</v>
      </c>
      <c r="DC49" s="79">
        <v>340.64092035371868</v>
      </c>
    </row>
    <row r="50" spans="1:107" x14ac:dyDescent="0.35">
      <c r="A50" s="57" t="s">
        <v>69</v>
      </c>
      <c r="B50" s="55" t="s">
        <v>269</v>
      </c>
      <c r="C50" s="90">
        <v>36.22379999999999</v>
      </c>
      <c r="D50" s="65">
        <v>546000</v>
      </c>
      <c r="E50" s="79">
        <v>19.778194799999994</v>
      </c>
      <c r="F50" s="128">
        <v>35.509380110497226</v>
      </c>
      <c r="G50" s="35">
        <v>551460</v>
      </c>
      <c r="H50" s="79">
        <v>19.582002755734802</v>
      </c>
      <c r="I50" s="128">
        <v>34.794960220994462</v>
      </c>
      <c r="J50" s="35">
        <v>556974.6</v>
      </c>
      <c r="K50" s="79">
        <v>19.379909051104299</v>
      </c>
      <c r="L50" s="128">
        <v>34.080540331491697</v>
      </c>
      <c r="M50" s="35">
        <v>562544.34600000002</v>
      </c>
      <c r="N50" s="79">
        <v>19.171815272105619</v>
      </c>
      <c r="O50" s="93">
        <v>33.366120441988933</v>
      </c>
      <c r="P50" s="35">
        <v>568169.78946</v>
      </c>
      <c r="Q50" s="79">
        <v>18.957621626621854</v>
      </c>
      <c r="R50" s="128">
        <v>32.97003942040778</v>
      </c>
      <c r="S50" s="35">
        <v>573851.48735459999</v>
      </c>
      <c r="T50" s="79">
        <v>18.919906159540798</v>
      </c>
      <c r="U50" s="128">
        <v>32.573958398826626</v>
      </c>
      <c r="V50" s="35">
        <v>579590.00222814595</v>
      </c>
      <c r="W50" s="79">
        <v>18.879540620955456</v>
      </c>
      <c r="X50" s="128">
        <v>32.177877377245473</v>
      </c>
      <c r="Y50" s="35">
        <v>585385.9022504274</v>
      </c>
      <c r="Z50" s="79">
        <v>18.836475780982457</v>
      </c>
      <c r="AA50" s="128">
        <v>31.781796355664319</v>
      </c>
      <c r="AB50" s="35">
        <v>591239.7612729317</v>
      </c>
      <c r="AC50" s="79">
        <v>18.790661690147903</v>
      </c>
      <c r="AD50" s="93">
        <v>31.385715334083159</v>
      </c>
      <c r="AE50" s="35">
        <v>597152.15888566105</v>
      </c>
      <c r="AF50" s="79">
        <v>18.742047669918556</v>
      </c>
      <c r="AG50" s="128">
        <v>31.088162799810899</v>
      </c>
      <c r="AH50" s="35">
        <v>603123.68047451763</v>
      </c>
      <c r="AI50" s="79">
        <v>18.750007167012935</v>
      </c>
      <c r="AJ50" s="128">
        <v>30.790610265538639</v>
      </c>
      <c r="AK50" s="35">
        <v>609154.91727926279</v>
      </c>
      <c r="AL50" s="79">
        <v>18.756251649282209</v>
      </c>
      <c r="AM50" s="128">
        <v>30.493057731266379</v>
      </c>
      <c r="AN50" s="35">
        <v>615246.46645205538</v>
      </c>
      <c r="AO50" s="79">
        <v>18.760746020480166</v>
      </c>
      <c r="AP50" s="128">
        <v>30.19550519699412</v>
      </c>
      <c r="AQ50" s="35">
        <v>621398.93111657596</v>
      </c>
      <c r="AR50" s="79">
        <v>18.76345465393716</v>
      </c>
      <c r="AS50" s="93">
        <v>29.897952662721863</v>
      </c>
      <c r="AT50" s="35">
        <v>627612.92042774172</v>
      </c>
      <c r="AU50" s="79">
        <v>18.764341385461243</v>
      </c>
      <c r="AV50" s="128">
        <v>29.405390481190029</v>
      </c>
      <c r="AW50" s="35">
        <v>633889.04963201913</v>
      </c>
      <c r="AX50" s="79">
        <v>18.639755026179969</v>
      </c>
      <c r="AY50" s="128">
        <v>28.912828299658194</v>
      </c>
      <c r="AZ50" s="35">
        <v>640227.94012833934</v>
      </c>
      <c r="BA50" s="79">
        <v>18.510800505574522</v>
      </c>
      <c r="BB50" s="128">
        <v>28.42026611812636</v>
      </c>
      <c r="BC50" s="35">
        <v>646630.2195296227</v>
      </c>
      <c r="BD50" s="79">
        <v>18.377402919054344</v>
      </c>
      <c r="BE50" s="128">
        <v>27.927703936594526</v>
      </c>
      <c r="BF50" s="35">
        <v>653096.52172491897</v>
      </c>
      <c r="BG50" s="79">
        <v>18.239486300753214</v>
      </c>
      <c r="BH50" s="93">
        <v>27.435141755062698</v>
      </c>
      <c r="BI50" s="35">
        <v>659627.48694216821</v>
      </c>
      <c r="BJ50" s="79">
        <v>18.096973609794155</v>
      </c>
      <c r="BK50" s="128">
        <v>27.001927214791845</v>
      </c>
      <c r="BL50" s="35">
        <v>666223.76181158994</v>
      </c>
      <c r="BM50" s="79">
        <v>17.98932552520137</v>
      </c>
      <c r="BN50" s="128">
        <v>26.568712674520992</v>
      </c>
      <c r="BO50" s="35">
        <v>672885.9994297059</v>
      </c>
      <c r="BP50" s="79">
        <v>17.877714781555753</v>
      </c>
      <c r="BQ50" s="128">
        <v>26.135498134250138</v>
      </c>
      <c r="BR50" s="35">
        <v>679614.85942400293</v>
      </c>
      <c r="BS50" s="79">
        <v>17.762072890484699</v>
      </c>
      <c r="BT50" s="128">
        <v>25.702283593979285</v>
      </c>
      <c r="BU50" s="35">
        <v>686411.00801824301</v>
      </c>
      <c r="BV50" s="79">
        <v>17.642330390114068</v>
      </c>
      <c r="BW50" s="93">
        <v>25.269069053708431</v>
      </c>
      <c r="BX50" s="35">
        <v>693275.11809842545</v>
      </c>
      <c r="BY50" s="79">
        <v>17.518416832446981</v>
      </c>
      <c r="BZ50" s="128">
        <v>25.269069053708431</v>
      </c>
      <c r="CA50" s="35">
        <v>700207.86927940976</v>
      </c>
      <c r="CB50" s="79">
        <v>17.693601000771451</v>
      </c>
      <c r="CC50" s="128">
        <v>25.269069053708431</v>
      </c>
      <c r="CD50" s="35">
        <v>707209.94797220384</v>
      </c>
      <c r="CE50" s="79">
        <v>17.870537010779163</v>
      </c>
      <c r="CF50" s="128">
        <v>25.269069053708431</v>
      </c>
      <c r="CG50" s="35">
        <v>714282.04745192593</v>
      </c>
      <c r="CH50" s="79">
        <v>18.049242380886955</v>
      </c>
      <c r="CI50" s="128">
        <v>25.269069053708431</v>
      </c>
      <c r="CJ50" s="35">
        <v>721424.86792644521</v>
      </c>
      <c r="CK50" s="79">
        <v>18.229734804695831</v>
      </c>
      <c r="CL50" s="93">
        <v>25.269069053708431</v>
      </c>
      <c r="CM50" s="35">
        <v>728639.11660570966</v>
      </c>
      <c r="CN50" s="79">
        <v>18.412032152742789</v>
      </c>
      <c r="CO50" s="128">
        <v>25.269069053708431</v>
      </c>
      <c r="CP50" s="35">
        <v>735925.50777176674</v>
      </c>
      <c r="CQ50" s="79">
        <v>18.596152474270212</v>
      </c>
      <c r="CR50" s="128">
        <v>25.269069053708431</v>
      </c>
      <c r="CS50" s="35">
        <v>743284.76284948445</v>
      </c>
      <c r="CT50" s="79">
        <v>18.782113999012918</v>
      </c>
      <c r="CU50" s="128">
        <v>25.269069053708431</v>
      </c>
      <c r="CV50" s="35">
        <v>750717.61047797929</v>
      </c>
      <c r="CW50" s="79">
        <v>18.969935139003045</v>
      </c>
      <c r="CX50" s="128">
        <v>25.269069053708431</v>
      </c>
      <c r="CY50" s="35">
        <v>758224.78658275912</v>
      </c>
      <c r="CZ50" s="79">
        <v>19.159634490393081</v>
      </c>
      <c r="DA50" s="93">
        <v>25.269069053708431</v>
      </c>
      <c r="DB50" s="35">
        <v>765807.03444858675</v>
      </c>
      <c r="DC50" s="79">
        <v>19.351230835297009</v>
      </c>
    </row>
    <row r="51" spans="1:107" x14ac:dyDescent="0.35">
      <c r="A51" s="57" t="s">
        <v>70</v>
      </c>
      <c r="B51" s="55" t="s">
        <v>270</v>
      </c>
      <c r="C51" s="90">
        <v>33.549999999999997</v>
      </c>
      <c r="D51" s="65">
        <v>546000</v>
      </c>
      <c r="E51" s="79">
        <v>18.318300000000001</v>
      </c>
      <c r="F51" s="128">
        <v>33.274999999999999</v>
      </c>
      <c r="G51" s="35">
        <v>551460</v>
      </c>
      <c r="H51" s="79">
        <v>18.349831500000001</v>
      </c>
      <c r="I51" s="128">
        <v>33</v>
      </c>
      <c r="J51" s="35">
        <v>556974.6</v>
      </c>
      <c r="K51" s="79">
        <v>18.3801618</v>
      </c>
      <c r="L51" s="128">
        <v>32.725000000000001</v>
      </c>
      <c r="M51" s="35">
        <v>562544.34600000002</v>
      </c>
      <c r="N51" s="79">
        <v>18.409263722850003</v>
      </c>
      <c r="O51" s="59">
        <v>32.450000000000003</v>
      </c>
      <c r="P51" s="35">
        <v>568169.78946</v>
      </c>
      <c r="Q51" s="79">
        <v>18.437109667977001</v>
      </c>
      <c r="R51" s="128">
        <v>32.252000000000002</v>
      </c>
      <c r="S51" s="35">
        <v>573851.48735459999</v>
      </c>
      <c r="T51" s="79">
        <v>18.507858170160564</v>
      </c>
      <c r="U51" s="128">
        <v>32.054000000000002</v>
      </c>
      <c r="V51" s="35">
        <v>579590.00222814595</v>
      </c>
      <c r="W51" s="79">
        <v>18.578177931420992</v>
      </c>
      <c r="X51" s="128">
        <v>31.856000000000002</v>
      </c>
      <c r="Y51" s="35">
        <v>585385.9022504274</v>
      </c>
      <c r="Z51" s="79">
        <v>18.648053302089618</v>
      </c>
      <c r="AA51" s="128">
        <v>31.658000000000001</v>
      </c>
      <c r="AB51" s="35">
        <v>591239.7612729317</v>
      </c>
      <c r="AC51" s="79">
        <v>18.717468362378476</v>
      </c>
      <c r="AD51" s="59">
        <v>31.46</v>
      </c>
      <c r="AE51" s="35">
        <v>597152.15888566105</v>
      </c>
      <c r="AF51" s="79">
        <v>18.786406918542895</v>
      </c>
      <c r="AG51" s="128">
        <v>31.306000000000001</v>
      </c>
      <c r="AH51" s="35">
        <v>603123.68047451763</v>
      </c>
      <c r="AI51" s="79">
        <v>18.88138994093525</v>
      </c>
      <c r="AJ51" s="128">
        <v>31.152000000000001</v>
      </c>
      <c r="AK51" s="35">
        <v>609154.91727926279</v>
      </c>
      <c r="AL51" s="79">
        <v>18.976393983083593</v>
      </c>
      <c r="AM51" s="128">
        <v>30.998000000000001</v>
      </c>
      <c r="AN51" s="35">
        <v>615246.46645205538</v>
      </c>
      <c r="AO51" s="79">
        <v>19.071409967080815</v>
      </c>
      <c r="AP51" s="128">
        <v>30.844000000000001</v>
      </c>
      <c r="AQ51" s="35">
        <v>621398.93111657596</v>
      </c>
      <c r="AR51" s="79">
        <v>19.166428631359672</v>
      </c>
      <c r="AS51" s="59">
        <v>30.69</v>
      </c>
      <c r="AT51" s="35">
        <v>627612.92042774172</v>
      </c>
      <c r="AU51" s="79">
        <v>19.261440527927395</v>
      </c>
      <c r="AV51" s="128">
        <v>30.536000000000001</v>
      </c>
      <c r="AW51" s="35">
        <v>633889.04963201913</v>
      </c>
      <c r="AX51" s="79">
        <v>19.356436019563336</v>
      </c>
      <c r="AY51" s="128">
        <v>30.382000000000001</v>
      </c>
      <c r="AZ51" s="35">
        <v>640227.94012833934</v>
      </c>
      <c r="BA51" s="79">
        <v>19.451405276979209</v>
      </c>
      <c r="BB51" s="128">
        <v>30.228000000000002</v>
      </c>
      <c r="BC51" s="35">
        <v>646630.2195296227</v>
      </c>
      <c r="BD51" s="79">
        <v>19.546338275941434</v>
      </c>
      <c r="BE51" s="128">
        <v>30.074000000000002</v>
      </c>
      <c r="BF51" s="35">
        <v>653096.52172491897</v>
      </c>
      <c r="BG51" s="79">
        <v>19.641224794355214</v>
      </c>
      <c r="BH51" s="59">
        <v>29.92</v>
      </c>
      <c r="BI51" s="35">
        <v>659627.48694216821</v>
      </c>
      <c r="BJ51" s="79">
        <v>19.736054409309673</v>
      </c>
      <c r="BK51" s="128">
        <v>29.766000000000002</v>
      </c>
      <c r="BL51" s="35">
        <v>666223.76181158994</v>
      </c>
      <c r="BM51" s="79">
        <v>19.830816494083788</v>
      </c>
      <c r="BN51" s="128">
        <v>29.612000000000002</v>
      </c>
      <c r="BO51" s="35">
        <v>672885.9994297059</v>
      </c>
      <c r="BP51" s="79">
        <v>19.92550021511245</v>
      </c>
      <c r="BQ51" s="128">
        <v>29.458000000000002</v>
      </c>
      <c r="BR51" s="35">
        <v>679614.85942400293</v>
      </c>
      <c r="BS51" s="79">
        <v>20.020094528912281</v>
      </c>
      <c r="BT51" s="128">
        <v>29.304000000000002</v>
      </c>
      <c r="BU51" s="35">
        <v>686411.00801824301</v>
      </c>
      <c r="BV51" s="79">
        <v>20.114588178966592</v>
      </c>
      <c r="BW51" s="59">
        <v>29.15</v>
      </c>
      <c r="BX51" s="35">
        <v>693275.11809842545</v>
      </c>
      <c r="BY51" s="79">
        <v>20.208969692569099</v>
      </c>
      <c r="BZ51" s="128">
        <v>29.15</v>
      </c>
      <c r="CA51" s="35">
        <v>700207.86927940976</v>
      </c>
      <c r="CB51" s="79">
        <v>20.411059389494792</v>
      </c>
      <c r="CC51" s="128">
        <v>29.15</v>
      </c>
      <c r="CD51" s="35">
        <v>707209.94797220384</v>
      </c>
      <c r="CE51" s="79">
        <v>20.615169983389741</v>
      </c>
      <c r="CF51" s="128">
        <v>29.15</v>
      </c>
      <c r="CG51" s="35">
        <v>714282.04745192593</v>
      </c>
      <c r="CH51" s="79">
        <v>20.821321683223637</v>
      </c>
      <c r="CI51" s="128">
        <v>29.15</v>
      </c>
      <c r="CJ51" s="35">
        <v>721424.86792644521</v>
      </c>
      <c r="CK51" s="79">
        <v>21.029534900055879</v>
      </c>
      <c r="CL51" s="59">
        <v>29.15</v>
      </c>
      <c r="CM51" s="35">
        <v>728639.11660570966</v>
      </c>
      <c r="CN51" s="79">
        <v>21.239830249056435</v>
      </c>
      <c r="CO51" s="128">
        <v>29.15</v>
      </c>
      <c r="CP51" s="35">
        <v>735925.50777176674</v>
      </c>
      <c r="CQ51" s="79">
        <v>21.452228551546998</v>
      </c>
      <c r="CR51" s="128">
        <v>29.15</v>
      </c>
      <c r="CS51" s="35">
        <v>743284.76284948445</v>
      </c>
      <c r="CT51" s="79">
        <v>21.66675083706247</v>
      </c>
      <c r="CU51" s="128">
        <v>29.15</v>
      </c>
      <c r="CV51" s="35">
        <v>750717.61047797929</v>
      </c>
      <c r="CW51" s="79">
        <v>21.883418345433093</v>
      </c>
      <c r="CX51" s="128">
        <v>29.15</v>
      </c>
      <c r="CY51" s="35">
        <v>758224.78658275912</v>
      </c>
      <c r="CZ51" s="79">
        <v>22.10225252888743</v>
      </c>
      <c r="DA51" s="59">
        <v>29.15</v>
      </c>
      <c r="DB51" s="35">
        <v>765807.03444858675</v>
      </c>
      <c r="DC51" s="79">
        <v>22.323275054176303</v>
      </c>
    </row>
    <row r="52" spans="1:107" x14ac:dyDescent="0.35">
      <c r="A52" s="57" t="s">
        <v>267</v>
      </c>
      <c r="B52" s="55" t="s">
        <v>268</v>
      </c>
      <c r="C52" s="90">
        <v>0</v>
      </c>
      <c r="D52" s="65">
        <v>488300</v>
      </c>
      <c r="E52" s="79">
        <v>0</v>
      </c>
      <c r="F52" s="124">
        <v>0</v>
      </c>
      <c r="G52" s="35">
        <v>493183</v>
      </c>
      <c r="H52" s="79">
        <v>0</v>
      </c>
      <c r="I52" s="124">
        <v>0</v>
      </c>
      <c r="J52" s="35">
        <v>498114.83</v>
      </c>
      <c r="K52" s="79">
        <v>0</v>
      </c>
      <c r="L52" s="124">
        <v>0</v>
      </c>
      <c r="M52" s="35">
        <v>503095.97830000002</v>
      </c>
      <c r="N52" s="79">
        <v>0</v>
      </c>
      <c r="O52" s="59">
        <v>0</v>
      </c>
      <c r="P52" s="35">
        <v>508126.93808300002</v>
      </c>
      <c r="Q52" s="79">
        <v>0</v>
      </c>
      <c r="R52" s="124">
        <v>0</v>
      </c>
      <c r="S52" s="35">
        <v>513208.20746383001</v>
      </c>
      <c r="T52" s="79">
        <v>0</v>
      </c>
      <c r="U52" s="124">
        <v>0</v>
      </c>
      <c r="V52" s="35">
        <v>518340.28953846829</v>
      </c>
      <c r="W52" s="79">
        <v>0</v>
      </c>
      <c r="X52" s="124">
        <v>0</v>
      </c>
      <c r="Y52" s="35">
        <v>523523.69243385299</v>
      </c>
      <c r="Z52" s="79">
        <v>0</v>
      </c>
      <c r="AA52" s="124">
        <v>0</v>
      </c>
      <c r="AB52" s="35">
        <v>528758.92935819156</v>
      </c>
      <c r="AC52" s="79">
        <v>0</v>
      </c>
      <c r="AD52" s="59">
        <v>0</v>
      </c>
      <c r="AE52" s="35">
        <v>534046.51865177345</v>
      </c>
      <c r="AF52" s="79">
        <v>0</v>
      </c>
      <c r="AG52" s="124">
        <v>0</v>
      </c>
      <c r="AH52" s="35">
        <v>539386.98383829114</v>
      </c>
      <c r="AI52" s="79">
        <v>0</v>
      </c>
      <c r="AJ52" s="124">
        <v>0</v>
      </c>
      <c r="AK52" s="35">
        <v>544780.85367667407</v>
      </c>
      <c r="AL52" s="79">
        <v>0</v>
      </c>
      <c r="AM52" s="124">
        <v>0</v>
      </c>
      <c r="AN52" s="35">
        <v>550228.66221344087</v>
      </c>
      <c r="AO52" s="79">
        <v>0</v>
      </c>
      <c r="AP52" s="124">
        <v>0</v>
      </c>
      <c r="AQ52" s="35">
        <v>555730.94883557525</v>
      </c>
      <c r="AR52" s="79">
        <v>0</v>
      </c>
      <c r="AS52" s="59">
        <v>0</v>
      </c>
      <c r="AT52" s="35">
        <v>561288.25832393102</v>
      </c>
      <c r="AU52" s="79">
        <v>0</v>
      </c>
      <c r="AV52" s="124">
        <v>0</v>
      </c>
      <c r="AW52" s="35">
        <v>566901.14090717037</v>
      </c>
      <c r="AX52" s="79">
        <v>0</v>
      </c>
      <c r="AY52" s="124">
        <v>0</v>
      </c>
      <c r="AZ52" s="35">
        <v>572570.15231624211</v>
      </c>
      <c r="BA52" s="79">
        <v>0</v>
      </c>
      <c r="BB52" s="124">
        <v>0</v>
      </c>
      <c r="BC52" s="35">
        <v>578295.85383940453</v>
      </c>
      <c r="BD52" s="79">
        <v>0</v>
      </c>
      <c r="BE52" s="124">
        <v>0</v>
      </c>
      <c r="BF52" s="35">
        <v>584078.8123777986</v>
      </c>
      <c r="BG52" s="79">
        <v>0</v>
      </c>
      <c r="BH52" s="59">
        <v>0</v>
      </c>
      <c r="BI52" s="35">
        <v>589919.60050157655</v>
      </c>
      <c r="BJ52" s="79">
        <v>0</v>
      </c>
      <c r="BK52" s="124">
        <v>0</v>
      </c>
      <c r="BL52" s="35">
        <v>595818.79650659231</v>
      </c>
      <c r="BM52" s="79">
        <v>0</v>
      </c>
      <c r="BN52" s="124">
        <v>0</v>
      </c>
      <c r="BO52" s="35">
        <v>601776.98447165824</v>
      </c>
      <c r="BP52" s="79">
        <v>0</v>
      </c>
      <c r="BQ52" s="124">
        <v>0</v>
      </c>
      <c r="BR52" s="35">
        <v>607794.75431637478</v>
      </c>
      <c r="BS52" s="79">
        <v>0</v>
      </c>
      <c r="BT52" s="124">
        <v>0</v>
      </c>
      <c r="BU52" s="35">
        <v>613872.70185953856</v>
      </c>
      <c r="BV52" s="79">
        <v>0</v>
      </c>
      <c r="BW52" s="59">
        <v>0</v>
      </c>
      <c r="BX52" s="35">
        <v>620011.428878134</v>
      </c>
      <c r="BY52" s="79">
        <v>0</v>
      </c>
      <c r="BZ52" s="124">
        <v>0</v>
      </c>
      <c r="CA52" s="35">
        <v>626211.5431669153</v>
      </c>
      <c r="CB52" s="79">
        <v>0</v>
      </c>
      <c r="CC52" s="124">
        <v>0</v>
      </c>
      <c r="CD52" s="35">
        <v>632473.65859858447</v>
      </c>
      <c r="CE52" s="79">
        <v>0</v>
      </c>
      <c r="CF52" s="124">
        <v>0</v>
      </c>
      <c r="CG52" s="35">
        <v>638798.39518457034</v>
      </c>
      <c r="CH52" s="79">
        <v>0</v>
      </c>
      <c r="CI52" s="124">
        <v>0</v>
      </c>
      <c r="CJ52" s="35">
        <v>645186.37913641601</v>
      </c>
      <c r="CK52" s="79">
        <v>0</v>
      </c>
      <c r="CL52" s="59">
        <v>0</v>
      </c>
      <c r="CM52" s="35">
        <v>651638.24292778014</v>
      </c>
      <c r="CN52" s="79">
        <v>0</v>
      </c>
      <c r="CO52" s="124">
        <v>0</v>
      </c>
      <c r="CP52" s="35">
        <v>658154.6253570579</v>
      </c>
      <c r="CQ52" s="79">
        <v>0</v>
      </c>
      <c r="CR52" s="124">
        <v>0</v>
      </c>
      <c r="CS52" s="35">
        <v>664736.17161062849</v>
      </c>
      <c r="CT52" s="79">
        <v>0</v>
      </c>
      <c r="CU52" s="124">
        <v>0</v>
      </c>
      <c r="CV52" s="35">
        <v>671383.53332673479</v>
      </c>
      <c r="CW52" s="79">
        <v>0</v>
      </c>
      <c r="CX52" s="124">
        <v>0</v>
      </c>
      <c r="CY52" s="35">
        <v>678097.36866000213</v>
      </c>
      <c r="CZ52" s="79">
        <v>0</v>
      </c>
      <c r="DA52" s="59">
        <v>0</v>
      </c>
      <c r="DB52" s="35">
        <v>684878.34234660212</v>
      </c>
      <c r="DC52" s="79">
        <v>0</v>
      </c>
    </row>
    <row r="53" spans="1:107" x14ac:dyDescent="0.35">
      <c r="A53" s="9" t="s">
        <v>71</v>
      </c>
      <c r="B53" s="10" t="s">
        <v>82</v>
      </c>
      <c r="C53" s="133">
        <v>292.08</v>
      </c>
      <c r="D53" s="13">
        <v>267100.14173743455</v>
      </c>
      <c r="E53" s="79">
        <v>78.01460939866989</v>
      </c>
      <c r="F53" s="145">
        <v>148.74356205882353</v>
      </c>
      <c r="G53" s="35">
        <v>269771.1431548089</v>
      </c>
      <c r="H53" s="79">
        <v>40.126720773527083</v>
      </c>
      <c r="I53" s="145">
        <v>144.07994812058823</v>
      </c>
      <c r="J53" s="35">
        <v>272468.85458635702</v>
      </c>
      <c r="K53" s="79">
        <v>39.257298433278422</v>
      </c>
      <c r="L53" s="145">
        <v>139.48823100471441</v>
      </c>
      <c r="M53" s="35">
        <v>275193.54313222057</v>
      </c>
      <c r="N53" s="79">
        <v>38.386260515433023</v>
      </c>
      <c r="O53" s="145">
        <v>134.96749432112853</v>
      </c>
      <c r="P53" s="35">
        <v>277945.47856354277</v>
      </c>
      <c r="Q53" s="79">
        <v>37.513604799608309</v>
      </c>
      <c r="R53" s="145">
        <v>130.51683235113583</v>
      </c>
      <c r="S53" s="35">
        <v>280724.93334917817</v>
      </c>
      <c r="T53" s="79">
        <v>36.639329062718467</v>
      </c>
      <c r="U53" s="145">
        <v>126.13534992956296</v>
      </c>
      <c r="V53" s="35">
        <v>283532.18268266995</v>
      </c>
      <c r="W53" s="79">
        <v>35.763431078971351</v>
      </c>
      <c r="X53" s="145">
        <v>121.81601590220802</v>
      </c>
      <c r="Y53" s="35">
        <v>286367.50450949668</v>
      </c>
      <c r="Z53" s="79">
        <v>34.884148483204477</v>
      </c>
      <c r="AA53" s="145">
        <v>117.515889355466</v>
      </c>
      <c r="AB53" s="35">
        <v>289231.17955459165</v>
      </c>
      <c r="AC53" s="79">
        <v>33.989259294688317</v>
      </c>
      <c r="AD53" s="145">
        <v>113.2496218872775</v>
      </c>
      <c r="AE53" s="35">
        <v>292123.49135013757</v>
      </c>
      <c r="AF53" s="79">
        <v>33.082874939794458</v>
      </c>
      <c r="AG53" s="145">
        <v>109.02142127943208</v>
      </c>
      <c r="AH53" s="35">
        <v>295044.72626363894</v>
      </c>
      <c r="AI53" s="79">
        <v>32.1661953982629</v>
      </c>
      <c r="AJ53" s="145">
        <v>104.83311654002887</v>
      </c>
      <c r="AK53" s="35">
        <v>297995.17352627532</v>
      </c>
      <c r="AL53" s="79">
        <v>31.239762754646144</v>
      </c>
      <c r="AM53" s="145">
        <v>100.68864614632986</v>
      </c>
      <c r="AN53" s="35">
        <v>300975.12526153808</v>
      </c>
      <c r="AO53" s="79">
        <v>30.304777886306312</v>
      </c>
      <c r="AP53" s="145">
        <v>96.589732188088149</v>
      </c>
      <c r="AQ53" s="35">
        <v>303984.87651415344</v>
      </c>
      <c r="AR53" s="79">
        <v>29.361817811731125</v>
      </c>
      <c r="AS53" s="145">
        <v>92.54003340627645</v>
      </c>
      <c r="AT53" s="35">
        <v>307024.725279295</v>
      </c>
      <c r="AU53" s="79">
        <v>28.412078333898808</v>
      </c>
      <c r="AV53" s="145">
        <v>88.54204800133077</v>
      </c>
      <c r="AW53" s="35">
        <v>310094.97253208794</v>
      </c>
      <c r="AX53" s="79">
        <v>27.456443942907477</v>
      </c>
      <c r="AY53" s="145">
        <v>84.597314894859181</v>
      </c>
      <c r="AZ53" s="35">
        <v>313195.92225740879</v>
      </c>
      <c r="BA53" s="79">
        <v>26.495534058995847</v>
      </c>
      <c r="BB53" s="145">
        <v>80.709058875660403</v>
      </c>
      <c r="BC53" s="35">
        <v>316327.88147998287</v>
      </c>
      <c r="BD53" s="79">
        <v>25.530525610380863</v>
      </c>
      <c r="BE53" s="145">
        <v>76.878682902888741</v>
      </c>
      <c r="BF53" s="35">
        <v>319491.16029478272</v>
      </c>
      <c r="BG53" s="79">
        <v>24.5620596025786</v>
      </c>
      <c r="BH53" s="145">
        <v>73.109114820279146</v>
      </c>
      <c r="BI53" s="35">
        <v>322686.07189773052</v>
      </c>
      <c r="BJ53" s="79">
        <v>23.591293081276032</v>
      </c>
      <c r="BK53" s="145">
        <v>69.401612792967825</v>
      </c>
      <c r="BL53" s="35">
        <v>325912.93261670781</v>
      </c>
      <c r="BM53" s="79">
        <v>22.618883153685367</v>
      </c>
      <c r="BN53" s="145">
        <v>65.752138116040769</v>
      </c>
      <c r="BO53" s="35">
        <v>329172.06194287492</v>
      </c>
      <c r="BP53" s="79">
        <v>21.643766880809839</v>
      </c>
      <c r="BQ53" s="145">
        <v>62.159729517930948</v>
      </c>
      <c r="BR53" s="35">
        <v>332463.78256230365</v>
      </c>
      <c r="BS53" s="79">
        <v>20.665858798581006</v>
      </c>
      <c r="BT53" s="145">
        <v>58.627698247224444</v>
      </c>
      <c r="BU53" s="35">
        <v>335788.42038792669</v>
      </c>
      <c r="BV53" s="79">
        <v>19.686502185415513</v>
      </c>
      <c r="BW53" s="145">
        <v>55.158618588311668</v>
      </c>
      <c r="BX53" s="35">
        <v>339146.30459180597</v>
      </c>
      <c r="BY53" s="79">
        <v>18.706841660614799</v>
      </c>
      <c r="BZ53" s="145">
        <v>51.756073015350125</v>
      </c>
      <c r="CA53" s="35">
        <v>342537.76763772406</v>
      </c>
      <c r="CB53" s="79">
        <v>17.728409712373082</v>
      </c>
      <c r="CC53" s="145">
        <v>48.42233708339942</v>
      </c>
      <c r="CD53" s="35">
        <v>345963.1453141013</v>
      </c>
      <c r="CE53" s="79">
        <v>16.752344040832511</v>
      </c>
      <c r="CF53" s="145">
        <v>45.160550016709983</v>
      </c>
      <c r="CG53" s="35">
        <v>349422.77676724229</v>
      </c>
      <c r="CH53" s="79">
        <v>15.780124787174733</v>
      </c>
      <c r="CI53" s="145">
        <v>41.973101974512403</v>
      </c>
      <c r="CJ53" s="35">
        <v>352917.00453491474</v>
      </c>
      <c r="CK53" s="79">
        <v>14.813021419883432</v>
      </c>
      <c r="CL53" s="145">
        <v>38.861797360149396</v>
      </c>
      <c r="CM53" s="35">
        <v>356446.17458026391</v>
      </c>
      <c r="CN53" s="79">
        <v>13.85213900633865</v>
      </c>
      <c r="CO53" s="145">
        <v>35.826548228698769</v>
      </c>
      <c r="CP53" s="35">
        <v>360010.63632606657</v>
      </c>
      <c r="CQ53" s="79">
        <v>12.897938425180357</v>
      </c>
      <c r="CR53" s="145">
        <v>32.869463879802225</v>
      </c>
      <c r="CS53" s="35">
        <v>363610.74268932722</v>
      </c>
      <c r="CT53" s="79">
        <v>11.951690173134903</v>
      </c>
      <c r="CU53" s="145">
        <v>29.993156468478503</v>
      </c>
      <c r="CV53" s="35">
        <v>367246.85011622048</v>
      </c>
      <c r="CW53" s="79">
        <v>11.014892238091674</v>
      </c>
      <c r="CX53" s="145">
        <v>27.199616369871762</v>
      </c>
      <c r="CY53" s="35">
        <v>370919.31861738267</v>
      </c>
      <c r="CZ53" s="79">
        <v>10.088863170567041</v>
      </c>
      <c r="DA53" s="145">
        <v>73.471074448465586</v>
      </c>
      <c r="DB53" s="35">
        <v>374628.51180355652</v>
      </c>
      <c r="DC53" s="79">
        <v>27.524359281236968</v>
      </c>
    </row>
    <row r="54" spans="1:107" x14ac:dyDescent="0.35">
      <c r="A54" s="57" t="s">
        <v>72</v>
      </c>
      <c r="B54" s="55" t="s">
        <v>32</v>
      </c>
      <c r="C54" s="90">
        <v>292.08</v>
      </c>
      <c r="D54" s="65">
        <v>267100.14173743455</v>
      </c>
      <c r="E54" s="79">
        <v>78.01460939866989</v>
      </c>
      <c r="F54" s="146">
        <v>148.74356205882353</v>
      </c>
      <c r="G54" s="35">
        <v>269771.1431548089</v>
      </c>
      <c r="H54" s="79">
        <v>40.126720773527083</v>
      </c>
      <c r="I54" s="146">
        <v>144.07994812058823</v>
      </c>
      <c r="J54" s="35">
        <v>272468.85458635702</v>
      </c>
      <c r="K54" s="79">
        <v>39.257298433278422</v>
      </c>
      <c r="L54" s="146">
        <v>139.48823100471441</v>
      </c>
      <c r="M54" s="35">
        <v>275193.54313222057</v>
      </c>
      <c r="N54" s="79">
        <v>38.386260515433023</v>
      </c>
      <c r="O54" s="146">
        <v>134.96749432112853</v>
      </c>
      <c r="P54" s="35">
        <v>277945.47856354277</v>
      </c>
      <c r="Q54" s="79">
        <v>37.513604799608309</v>
      </c>
      <c r="R54" s="146">
        <v>130.51683235113583</v>
      </c>
      <c r="S54" s="35">
        <v>280724.93334917817</v>
      </c>
      <c r="T54" s="79">
        <v>36.639329062718467</v>
      </c>
      <c r="U54" s="146">
        <v>126.13534992956296</v>
      </c>
      <c r="V54" s="35">
        <v>283532.18268266995</v>
      </c>
      <c r="W54" s="79">
        <v>35.763431078971351</v>
      </c>
      <c r="X54" s="146">
        <v>121.81601590220802</v>
      </c>
      <c r="Y54" s="35">
        <v>286367.50450949668</v>
      </c>
      <c r="Z54" s="79">
        <v>34.884148483204477</v>
      </c>
      <c r="AA54" s="146">
        <v>117.515889355466</v>
      </c>
      <c r="AB54" s="35">
        <v>289231.17955459165</v>
      </c>
      <c r="AC54" s="79">
        <v>33.989259294688317</v>
      </c>
      <c r="AD54" s="146">
        <v>113.2496218872775</v>
      </c>
      <c r="AE54" s="35">
        <v>292123.49135013757</v>
      </c>
      <c r="AF54" s="79">
        <v>33.082874939794458</v>
      </c>
      <c r="AG54" s="146">
        <v>109.02142127943208</v>
      </c>
      <c r="AH54" s="35">
        <v>295044.72626363894</v>
      </c>
      <c r="AI54" s="79">
        <v>32.1661953982629</v>
      </c>
      <c r="AJ54" s="146">
        <v>104.83311654002887</v>
      </c>
      <c r="AK54" s="35">
        <v>297995.17352627532</v>
      </c>
      <c r="AL54" s="79">
        <v>31.239762754646144</v>
      </c>
      <c r="AM54" s="146">
        <v>100.68864614632986</v>
      </c>
      <c r="AN54" s="35">
        <v>300975.12526153808</v>
      </c>
      <c r="AO54" s="79">
        <v>30.304777886306312</v>
      </c>
      <c r="AP54" s="146">
        <v>96.589732188088149</v>
      </c>
      <c r="AQ54" s="35">
        <v>303984.87651415344</v>
      </c>
      <c r="AR54" s="79">
        <v>29.361817811731125</v>
      </c>
      <c r="AS54" s="146">
        <v>92.54003340627645</v>
      </c>
      <c r="AT54" s="35">
        <v>307024.725279295</v>
      </c>
      <c r="AU54" s="79">
        <v>28.412078333898808</v>
      </c>
      <c r="AV54" s="146">
        <v>88.54204800133077</v>
      </c>
      <c r="AW54" s="35">
        <v>310094.97253208794</v>
      </c>
      <c r="AX54" s="79">
        <v>27.456443942907477</v>
      </c>
      <c r="AY54" s="146">
        <v>84.597314894859181</v>
      </c>
      <c r="AZ54" s="35">
        <v>313195.92225740879</v>
      </c>
      <c r="BA54" s="79">
        <v>26.495534058995847</v>
      </c>
      <c r="BB54" s="146">
        <v>80.709058875660403</v>
      </c>
      <c r="BC54" s="35">
        <v>316327.88147998287</v>
      </c>
      <c r="BD54" s="79">
        <v>25.530525610380863</v>
      </c>
      <c r="BE54" s="146">
        <v>76.878682902888741</v>
      </c>
      <c r="BF54" s="35">
        <v>319491.16029478272</v>
      </c>
      <c r="BG54" s="79">
        <v>24.5620596025786</v>
      </c>
      <c r="BH54" s="146">
        <v>73.109114820279146</v>
      </c>
      <c r="BI54" s="35">
        <v>322686.07189773052</v>
      </c>
      <c r="BJ54" s="79">
        <v>23.591293081276032</v>
      </c>
      <c r="BK54" s="146">
        <v>69.401612792967825</v>
      </c>
      <c r="BL54" s="35">
        <v>325912.93261670781</v>
      </c>
      <c r="BM54" s="79">
        <v>22.618883153685367</v>
      </c>
      <c r="BN54" s="146">
        <v>65.752138116040769</v>
      </c>
      <c r="BO54" s="35">
        <v>329172.06194287492</v>
      </c>
      <c r="BP54" s="79">
        <v>21.643766880809839</v>
      </c>
      <c r="BQ54" s="146">
        <v>62.159729517930948</v>
      </c>
      <c r="BR54" s="35">
        <v>332463.78256230365</v>
      </c>
      <c r="BS54" s="79">
        <v>20.665858798581006</v>
      </c>
      <c r="BT54" s="146">
        <v>58.627698247224444</v>
      </c>
      <c r="BU54" s="35">
        <v>335788.42038792669</v>
      </c>
      <c r="BV54" s="79">
        <v>19.686502185415513</v>
      </c>
      <c r="BW54" s="146">
        <v>55.158618588311668</v>
      </c>
      <c r="BX54" s="35">
        <v>339146.30459180597</v>
      </c>
      <c r="BY54" s="79">
        <v>18.706841660614799</v>
      </c>
      <c r="BZ54" s="146">
        <v>51.756073015350125</v>
      </c>
      <c r="CA54" s="35">
        <v>342537.76763772406</v>
      </c>
      <c r="CB54" s="79">
        <v>17.728409712373082</v>
      </c>
      <c r="CC54" s="146">
        <v>48.42233708339942</v>
      </c>
      <c r="CD54" s="35">
        <v>345963.1453141013</v>
      </c>
      <c r="CE54" s="79">
        <v>16.752344040832511</v>
      </c>
      <c r="CF54" s="146">
        <v>45.160550016709983</v>
      </c>
      <c r="CG54" s="35">
        <v>349422.77676724229</v>
      </c>
      <c r="CH54" s="79">
        <v>15.780124787174733</v>
      </c>
      <c r="CI54" s="146">
        <v>41.973101974512403</v>
      </c>
      <c r="CJ54" s="35">
        <v>352917.00453491474</v>
      </c>
      <c r="CK54" s="79">
        <v>14.813021419883432</v>
      </c>
      <c r="CL54" s="146">
        <v>38.861797360149396</v>
      </c>
      <c r="CM54" s="35">
        <v>356446.17458026391</v>
      </c>
      <c r="CN54" s="79">
        <v>13.85213900633865</v>
      </c>
      <c r="CO54" s="146">
        <v>35.826548228698769</v>
      </c>
      <c r="CP54" s="35">
        <v>360010.63632606657</v>
      </c>
      <c r="CQ54" s="79">
        <v>12.897938425180357</v>
      </c>
      <c r="CR54" s="146">
        <v>32.869463879802225</v>
      </c>
      <c r="CS54" s="35">
        <v>363610.74268932722</v>
      </c>
      <c r="CT54" s="79">
        <v>11.951690173134903</v>
      </c>
      <c r="CU54" s="146">
        <v>29.993156468478503</v>
      </c>
      <c r="CV54" s="35">
        <v>367246.85011622048</v>
      </c>
      <c r="CW54" s="79">
        <v>11.014892238091674</v>
      </c>
      <c r="CX54" s="146">
        <v>27.199616369871762</v>
      </c>
      <c r="CY54" s="35">
        <v>370919.31861738267</v>
      </c>
      <c r="CZ54" s="79">
        <v>10.088863170567041</v>
      </c>
      <c r="DA54" s="146">
        <v>73.471074448465586</v>
      </c>
      <c r="DB54" s="35">
        <v>374628.51180355652</v>
      </c>
      <c r="DC54" s="79">
        <v>27.524359281236968</v>
      </c>
    </row>
    <row r="55" spans="1:107" x14ac:dyDescent="0.35">
      <c r="A55" s="9" t="s">
        <v>73</v>
      </c>
      <c r="B55" s="10" t="s">
        <v>99</v>
      </c>
      <c r="C55" s="133">
        <v>1242.4833045784615</v>
      </c>
      <c r="D55" s="13">
        <v>579924.86650607269</v>
      </c>
      <c r="E55" s="79">
        <v>720.54696454368832</v>
      </c>
      <c r="F55" s="41">
        <v>1274.6620847891977</v>
      </c>
      <c r="G55" s="35">
        <v>585724.11517113342</v>
      </c>
      <c r="H55" s="79">
        <v>746.60032175534513</v>
      </c>
      <c r="I55" s="41">
        <v>1306.8435051328645</v>
      </c>
      <c r="J55" s="35">
        <v>591581.35632284475</v>
      </c>
      <c r="K55" s="79">
        <v>773.10425326820052</v>
      </c>
      <c r="L55" s="41">
        <v>1339.0268899856271</v>
      </c>
      <c r="M55" s="35">
        <v>597497.16988607321</v>
      </c>
      <c r="N55" s="79">
        <v>800.06477716776249</v>
      </c>
      <c r="O55" s="41">
        <v>1214.9572657370236</v>
      </c>
      <c r="P55" s="35">
        <v>603472.14158493397</v>
      </c>
      <c r="Q55" s="79">
        <v>733.19286308849735</v>
      </c>
      <c r="R55" s="41">
        <v>1206.311366653749</v>
      </c>
      <c r="S55" s="35">
        <v>609506.86300078337</v>
      </c>
      <c r="T55" s="79">
        <v>735.25505689131444</v>
      </c>
      <c r="U55" s="41">
        <v>1197.6652749909269</v>
      </c>
      <c r="V55" s="35">
        <v>615601.93163079116</v>
      </c>
      <c r="W55" s="79">
        <v>737.28505673153734</v>
      </c>
      <c r="X55" s="41">
        <v>1189.0182266225042</v>
      </c>
      <c r="Y55" s="35">
        <v>621757.95094709913</v>
      </c>
      <c r="Z55" s="79">
        <v>739.28153622356172</v>
      </c>
      <c r="AA55" s="41">
        <v>1180.3694340026263</v>
      </c>
      <c r="AB55" s="35">
        <v>627975.53045657009</v>
      </c>
      <c r="AC55" s="79">
        <v>741.24312145252077</v>
      </c>
      <c r="AD55" s="41">
        <v>1824.5596015736051</v>
      </c>
      <c r="AE55" s="35">
        <v>634255.28576113575</v>
      </c>
      <c r="AF55" s="79">
        <v>1157.2365714842908</v>
      </c>
      <c r="AG55" s="41">
        <v>1822.6313865995457</v>
      </c>
      <c r="AH55" s="35">
        <v>640597.83861874708</v>
      </c>
      <c r="AI55" s="79">
        <v>1167.5737268543589</v>
      </c>
      <c r="AJ55" s="41">
        <v>1820.6864427168016</v>
      </c>
      <c r="AK55" s="35">
        <v>647003.81700493454</v>
      </c>
      <c r="AL55" s="79">
        <v>1177.9910780069067</v>
      </c>
      <c r="AM55" s="41">
        <v>1818.7246887618551</v>
      </c>
      <c r="AN55" s="35">
        <v>653473.85517498385</v>
      </c>
      <c r="AO55" s="79">
        <v>1188.4890338671319</v>
      </c>
      <c r="AP55" s="41">
        <v>1816.7460432347671</v>
      </c>
      <c r="AQ55" s="35">
        <v>660008.5937267337</v>
      </c>
      <c r="AR55" s="79">
        <v>1199.0680011539864</v>
      </c>
      <c r="AS55" s="41">
        <v>1815.0896882614306</v>
      </c>
      <c r="AT55" s="35">
        <v>666608.67966400099</v>
      </c>
      <c r="AU55" s="79">
        <v>1209.9545405636954</v>
      </c>
      <c r="AV55" s="41">
        <v>1813.2277915425186</v>
      </c>
      <c r="AW55" s="35">
        <v>673274.76646064105</v>
      </c>
      <c r="AX55" s="79">
        <v>1220.8005178907333</v>
      </c>
      <c r="AY55" s="41">
        <v>1811.3487567202201</v>
      </c>
      <c r="AZ55" s="35">
        <v>680007.51412524749</v>
      </c>
      <c r="BA55" s="79">
        <v>1231.7307652711745</v>
      </c>
      <c r="BB55" s="41">
        <v>1809.4525009359857</v>
      </c>
      <c r="BC55" s="35">
        <v>686807.58926649997</v>
      </c>
      <c r="BD55" s="79">
        <v>1242.7457100600836</v>
      </c>
      <c r="BE55" s="41">
        <v>1807.5389409883569</v>
      </c>
      <c r="BF55" s="35">
        <v>693675.66515916493</v>
      </c>
      <c r="BG55" s="79">
        <v>1253.845777191191</v>
      </c>
      <c r="BH55" s="41">
        <v>1805.6079933316557</v>
      </c>
      <c r="BI55" s="35">
        <v>700612.42181075655</v>
      </c>
      <c r="BJ55" s="79">
        <v>1265.0313890489517</v>
      </c>
      <c r="BK55" s="41">
        <v>1803.8975740746669</v>
      </c>
      <c r="BL55" s="35">
        <v>707618.5460288641</v>
      </c>
      <c r="BM55" s="79">
        <v>1276.4713785517108</v>
      </c>
      <c r="BN55" s="41">
        <v>1802.1695989793175</v>
      </c>
      <c r="BO55" s="35">
        <v>714694.73148915276</v>
      </c>
      <c r="BP55" s="79">
        <v>1288.0011176404373</v>
      </c>
      <c r="BQ55" s="41">
        <v>1800.4239834593511</v>
      </c>
      <c r="BR55" s="35">
        <v>721841.67880404426</v>
      </c>
      <c r="BS55" s="79">
        <v>1299.621070779363</v>
      </c>
      <c r="BT55" s="41">
        <v>1798.6606425789955</v>
      </c>
      <c r="BU55" s="35">
        <v>729060.09559208469</v>
      </c>
      <c r="BV55" s="79">
        <v>1311.3317000163629</v>
      </c>
      <c r="BW55" s="41">
        <v>1797.3794910516281</v>
      </c>
      <c r="BX55" s="35">
        <v>736350.69654800557</v>
      </c>
      <c r="BY55" s="79">
        <v>1323.5016401969663</v>
      </c>
      <c r="BZ55" s="41">
        <v>1795.580443238435</v>
      </c>
      <c r="CA55" s="35">
        <v>743714.20351348561</v>
      </c>
      <c r="CB55" s="79">
        <v>1335.3986791874643</v>
      </c>
      <c r="CC55" s="41">
        <v>1793.763413147065</v>
      </c>
      <c r="CD55" s="35">
        <v>751151.34554862045</v>
      </c>
      <c r="CE55" s="79">
        <v>1347.3878013813037</v>
      </c>
      <c r="CF55" s="41">
        <v>1791.928314430279</v>
      </c>
      <c r="CG55" s="35">
        <v>758662.85900410661</v>
      </c>
      <c r="CH55" s="79">
        <v>1359.4694581560852</v>
      </c>
      <c r="CI55" s="41">
        <v>1790.0750603845956</v>
      </c>
      <c r="CJ55" s="35">
        <v>766249.48759414768</v>
      </c>
      <c r="CK55" s="79">
        <v>1371.6440977747593</v>
      </c>
      <c r="CL55" s="41">
        <v>1788.20356394893</v>
      </c>
      <c r="CM55" s="35">
        <v>773911.9824700891</v>
      </c>
      <c r="CN55" s="79">
        <v>1383.9121652357953</v>
      </c>
      <c r="CO55" s="41">
        <v>1785.7187377032283</v>
      </c>
      <c r="CP55" s="35">
        <v>781651.10229478998</v>
      </c>
      <c r="CQ55" s="79">
        <v>1395.8090197141894</v>
      </c>
      <c r="CR55" s="41">
        <v>1783.2154938670983</v>
      </c>
      <c r="CS55" s="35">
        <v>789467.61331773794</v>
      </c>
      <c r="CT55" s="79">
        <v>1407.7908799744694</v>
      </c>
      <c r="CU55" s="41">
        <v>1780.6937442984338</v>
      </c>
      <c r="CV55" s="35">
        <v>797362.2894509153</v>
      </c>
      <c r="CW55" s="79">
        <v>1419.8580407647219</v>
      </c>
      <c r="CX55" s="41">
        <v>1778.1534004920343</v>
      </c>
      <c r="CY55" s="35">
        <v>805335.91234542441</v>
      </c>
      <c r="CZ55" s="79">
        <v>1432.0107910753713</v>
      </c>
      <c r="DA55" s="41">
        <v>1775.5943735782193</v>
      </c>
      <c r="DB55" s="35">
        <v>813389.27146887861</v>
      </c>
      <c r="DC55" s="79">
        <v>1444.2494139490277</v>
      </c>
    </row>
    <row r="56" spans="1:107" x14ac:dyDescent="0.35">
      <c r="A56" s="57" t="s">
        <v>74</v>
      </c>
      <c r="B56" s="55" t="s">
        <v>37</v>
      </c>
      <c r="C56" s="90">
        <v>585.7115</v>
      </c>
      <c r="D56" s="65">
        <v>238888.88888888888</v>
      </c>
      <c r="E56" s="79">
        <v>139.91996944444446</v>
      </c>
      <c r="F56" s="124">
        <v>585.7115</v>
      </c>
      <c r="G56" s="35">
        <v>241277.77777777778</v>
      </c>
      <c r="H56" s="79">
        <v>141.3191691388889</v>
      </c>
      <c r="I56" s="124">
        <v>585.7115</v>
      </c>
      <c r="J56" s="35">
        <v>243690.55555555556</v>
      </c>
      <c r="K56" s="79">
        <v>142.73236083027777</v>
      </c>
      <c r="L56" s="124">
        <v>585.7115</v>
      </c>
      <c r="M56" s="35">
        <v>246127.46111111113</v>
      </c>
      <c r="N56" s="79">
        <v>144.15968443858057</v>
      </c>
      <c r="O56" s="59">
        <v>429.10808492168326</v>
      </c>
      <c r="P56" s="35">
        <v>248588.73572222225</v>
      </c>
      <c r="Q56" s="79">
        <v>106.67143631886522</v>
      </c>
      <c r="R56" s="124">
        <v>429.10808492168326</v>
      </c>
      <c r="S56" s="35">
        <v>251074.62307944449</v>
      </c>
      <c r="T56" s="79">
        <v>107.73815068205388</v>
      </c>
      <c r="U56" s="124">
        <v>429.10808492168326</v>
      </c>
      <c r="V56" s="35">
        <v>253585.36931023892</v>
      </c>
      <c r="W56" s="79">
        <v>108.81553218887441</v>
      </c>
      <c r="X56" s="124">
        <v>429.10808492168326</v>
      </c>
      <c r="Y56" s="35">
        <v>256121.22300334132</v>
      </c>
      <c r="Z56" s="79">
        <v>109.90368751076316</v>
      </c>
      <c r="AA56" s="124">
        <v>429.10808492168326</v>
      </c>
      <c r="AB56" s="35">
        <v>258682.43523337474</v>
      </c>
      <c r="AC56" s="79">
        <v>111.00272438587081</v>
      </c>
      <c r="AD56" s="59">
        <v>1081.7496008686921</v>
      </c>
      <c r="AE56" s="35">
        <v>261269.2595857085</v>
      </c>
      <c r="AF56" s="79">
        <v>282.62791727609891</v>
      </c>
      <c r="AG56" s="124">
        <v>1081.7496008686921</v>
      </c>
      <c r="AH56" s="35">
        <v>263881.95218156558</v>
      </c>
      <c r="AI56" s="79">
        <v>285.45419644885988</v>
      </c>
      <c r="AJ56" s="124">
        <v>1081.7496008686921</v>
      </c>
      <c r="AK56" s="35">
        <v>266520.77170338121</v>
      </c>
      <c r="AL56" s="79">
        <v>288.30873841334846</v>
      </c>
      <c r="AM56" s="124">
        <v>1081.7496008686921</v>
      </c>
      <c r="AN56" s="35">
        <v>269185.97942041501</v>
      </c>
      <c r="AO56" s="79">
        <v>291.1918257974819</v>
      </c>
      <c r="AP56" s="124">
        <v>1081.7496008686921</v>
      </c>
      <c r="AQ56" s="35">
        <v>271877.83921461919</v>
      </c>
      <c r="AR56" s="79">
        <v>294.10374405545673</v>
      </c>
      <c r="AS56" s="59">
        <v>1081.7888648322323</v>
      </c>
      <c r="AT56" s="35">
        <v>274596.61760676536</v>
      </c>
      <c r="AU56" s="79">
        <v>297.05556324759328</v>
      </c>
      <c r="AV56" s="124">
        <v>1081.7888648322323</v>
      </c>
      <c r="AW56" s="35">
        <v>277342.58378283301</v>
      </c>
      <c r="AX56" s="79">
        <v>300.02611888006919</v>
      </c>
      <c r="AY56" s="124">
        <v>1081.7888648322323</v>
      </c>
      <c r="AZ56" s="35">
        <v>280116.00962066132</v>
      </c>
      <c r="BA56" s="79">
        <v>303.02638006886991</v>
      </c>
      <c r="BB56" s="124">
        <v>1081.7888648322323</v>
      </c>
      <c r="BC56" s="35">
        <v>282917.16971686797</v>
      </c>
      <c r="BD56" s="79">
        <v>306.05664386955863</v>
      </c>
      <c r="BE56" s="124">
        <v>1081.7888648322323</v>
      </c>
      <c r="BF56" s="35">
        <v>285746.34141403664</v>
      </c>
      <c r="BG56" s="79">
        <v>309.11721030825419</v>
      </c>
      <c r="BH56" s="59">
        <v>1081.7888648322323</v>
      </c>
      <c r="BI56" s="35">
        <v>288603.80482817703</v>
      </c>
      <c r="BJ56" s="79">
        <v>312.2083824113368</v>
      </c>
      <c r="BK56" s="124">
        <v>1081.7888648322323</v>
      </c>
      <c r="BL56" s="35">
        <v>291489.84287645883</v>
      </c>
      <c r="BM56" s="79">
        <v>315.33046623545016</v>
      </c>
      <c r="BN56" s="124">
        <v>1081.7888648322323</v>
      </c>
      <c r="BO56" s="35">
        <v>294404.74130522343</v>
      </c>
      <c r="BP56" s="79">
        <v>318.48377089780467</v>
      </c>
      <c r="BQ56" s="124">
        <v>1081.7888648322323</v>
      </c>
      <c r="BR56" s="35">
        <v>297348.78871827567</v>
      </c>
      <c r="BS56" s="79">
        <v>321.66860860678275</v>
      </c>
      <c r="BT56" s="124">
        <v>1081.7888648322323</v>
      </c>
      <c r="BU56" s="35">
        <v>300322.27660545841</v>
      </c>
      <c r="BV56" s="79">
        <v>324.88529469285055</v>
      </c>
      <c r="BW56" s="59">
        <v>1081.7888648322323</v>
      </c>
      <c r="BX56" s="35">
        <v>303325.49937151297</v>
      </c>
      <c r="BY56" s="79">
        <v>328.13414763977903</v>
      </c>
      <c r="BZ56" s="124">
        <v>1081.7888648322323</v>
      </c>
      <c r="CA56" s="35">
        <v>306358.75436522812</v>
      </c>
      <c r="CB56" s="79">
        <v>331.41548911617684</v>
      </c>
      <c r="CC56" s="124">
        <v>1081.7888648322323</v>
      </c>
      <c r="CD56" s="35">
        <v>309422.34190888039</v>
      </c>
      <c r="CE56" s="79">
        <v>334.72964400733861</v>
      </c>
      <c r="CF56" s="124">
        <v>1081.7888648322323</v>
      </c>
      <c r="CG56" s="35">
        <v>312516.56532796921</v>
      </c>
      <c r="CH56" s="79">
        <v>338.07694044741197</v>
      </c>
      <c r="CI56" s="124">
        <v>1081.7888648322323</v>
      </c>
      <c r="CJ56" s="35">
        <v>315641.7309812489</v>
      </c>
      <c r="CK56" s="79">
        <v>341.45770985188608</v>
      </c>
      <c r="CL56" s="59">
        <v>1081.7888648322323</v>
      </c>
      <c r="CM56" s="35">
        <v>318798.1482910614</v>
      </c>
      <c r="CN56" s="79">
        <v>344.872286950405</v>
      </c>
      <c r="CO56" s="124">
        <v>1081.7888648322323</v>
      </c>
      <c r="CP56" s="35">
        <v>321986.12977397203</v>
      </c>
      <c r="CQ56" s="79">
        <v>348.32100981990902</v>
      </c>
      <c r="CR56" s="124">
        <v>1081.7888648322323</v>
      </c>
      <c r="CS56" s="35">
        <v>325205.99107171176</v>
      </c>
      <c r="CT56" s="79">
        <v>351.80421991810817</v>
      </c>
      <c r="CU56" s="124">
        <v>1081.7888648322323</v>
      </c>
      <c r="CV56" s="35">
        <v>328458.05098242889</v>
      </c>
      <c r="CW56" s="79">
        <v>355.32226211728926</v>
      </c>
      <c r="CX56" s="124">
        <v>1081.7888648322323</v>
      </c>
      <c r="CY56" s="35">
        <v>331742.63149225316</v>
      </c>
      <c r="CZ56" s="79">
        <v>358.87548473846209</v>
      </c>
      <c r="DA56" s="59">
        <v>1081.7888648322323</v>
      </c>
      <c r="DB56" s="35">
        <v>335060.05780717568</v>
      </c>
      <c r="DC56" s="79">
        <v>362.46423958584671</v>
      </c>
    </row>
    <row r="57" spans="1:107" x14ac:dyDescent="0.35">
      <c r="A57" s="57" t="s">
        <v>75</v>
      </c>
      <c r="B57" s="55" t="s">
        <v>35</v>
      </c>
      <c r="C57" s="90">
        <v>245.78324999999998</v>
      </c>
      <c r="D57" s="65">
        <v>884062</v>
      </c>
      <c r="E57" s="79">
        <v>217.28763156149998</v>
      </c>
      <c r="F57" s="128">
        <v>274.75233140815448</v>
      </c>
      <c r="G57" s="35">
        <v>892902.62</v>
      </c>
      <c r="H57" s="79">
        <v>245.3270765654494</v>
      </c>
      <c r="I57" s="128">
        <v>303.721412816309</v>
      </c>
      <c r="J57" s="35">
        <v>901831.64619999996</v>
      </c>
      <c r="K57" s="79">
        <v>273.9055817063217</v>
      </c>
      <c r="L57" s="128">
        <v>332.69049422446352</v>
      </c>
      <c r="M57" s="35">
        <v>910849.96266199998</v>
      </c>
      <c r="N57" s="79">
        <v>303.03112424235491</v>
      </c>
      <c r="O57" s="59">
        <v>361.65957563261799</v>
      </c>
      <c r="P57" s="35">
        <v>919958.46228861995</v>
      </c>
      <c r="Q57" s="79">
        <v>332.7117870709381</v>
      </c>
      <c r="R57" s="128">
        <v>349.79755693439841</v>
      </c>
      <c r="S57" s="35">
        <v>929158.04691150622</v>
      </c>
      <c r="T57" s="79">
        <v>325.01721481558207</v>
      </c>
      <c r="U57" s="128">
        <v>337.93553823617884</v>
      </c>
      <c r="V57" s="35">
        <v>938449.62738062127</v>
      </c>
      <c r="W57" s="79">
        <v>317.13547993641174</v>
      </c>
      <c r="X57" s="128">
        <v>326.07351953795927</v>
      </c>
      <c r="Y57" s="35">
        <v>947834.12365442747</v>
      </c>
      <c r="Z57" s="79">
        <v>309.06360863817645</v>
      </c>
      <c r="AA57" s="128">
        <v>314.2115008397397</v>
      </c>
      <c r="AB57" s="35">
        <v>957312.46489097178</v>
      </c>
      <c r="AC57" s="79">
        <v>300.79858636598289</v>
      </c>
      <c r="AD57" s="59">
        <v>302.34948214152001</v>
      </c>
      <c r="AE57" s="35">
        <v>966885.58953988156</v>
      </c>
      <c r="AF57" s="79">
        <v>292.3373572874815</v>
      </c>
      <c r="AG57" s="128">
        <v>302.53190433711779</v>
      </c>
      <c r="AH57" s="35">
        <v>976554.44543528033</v>
      </c>
      <c r="AI57" s="79">
        <v>295.43887606641334</v>
      </c>
      <c r="AJ57" s="128">
        <v>302.71432653271557</v>
      </c>
      <c r="AK57" s="35">
        <v>986319.98988963314</v>
      </c>
      <c r="AL57" s="79">
        <v>298.57319148519514</v>
      </c>
      <c r="AM57" s="128">
        <v>302.89674872831336</v>
      </c>
      <c r="AN57" s="35">
        <v>996183.18978852953</v>
      </c>
      <c r="AO57" s="79">
        <v>301.74064932474596</v>
      </c>
      <c r="AP57" s="128">
        <v>303.07917092391114</v>
      </c>
      <c r="AQ57" s="35">
        <v>1006145.0216864148</v>
      </c>
      <c r="AR57" s="79">
        <v>304.94159900193915</v>
      </c>
      <c r="AS57" s="59">
        <v>303.26159311950897</v>
      </c>
      <c r="AT57" s="35">
        <v>1016206.471903279</v>
      </c>
      <c r="AU57" s="79">
        <v>308.17639360774393</v>
      </c>
      <c r="AV57" s="128">
        <v>303.61859311950894</v>
      </c>
      <c r="AW57" s="35">
        <v>1026368.5366223118</v>
      </c>
      <c r="AX57" s="79">
        <v>311.62457111139548</v>
      </c>
      <c r="AY57" s="128">
        <v>303.97559311950891</v>
      </c>
      <c r="AZ57" s="35">
        <v>1036632.2219885349</v>
      </c>
      <c r="BA57" s="79">
        <v>315.11089452575936</v>
      </c>
      <c r="BB57" s="128">
        <v>304.33259311950889</v>
      </c>
      <c r="BC57" s="35">
        <v>1046998.5442084202</v>
      </c>
      <c r="BD57" s="79">
        <v>318.63578195129929</v>
      </c>
      <c r="BE57" s="128">
        <v>304.68959311950886</v>
      </c>
      <c r="BF57" s="35">
        <v>1057468.5296505045</v>
      </c>
      <c r="BG57" s="79">
        <v>322.19965603589748</v>
      </c>
      <c r="BH57" s="59">
        <v>305.04659311950894</v>
      </c>
      <c r="BI57" s="35">
        <v>1068043.2149470095</v>
      </c>
      <c r="BJ57" s="79">
        <v>325.80294402399261</v>
      </c>
      <c r="BK57" s="128">
        <v>305.64159311950897</v>
      </c>
      <c r="BL57" s="35">
        <v>1078723.6470964795</v>
      </c>
      <c r="BM57" s="79">
        <v>329.70281403425497</v>
      </c>
      <c r="BN57" s="128">
        <v>306.236593119509</v>
      </c>
      <c r="BO57" s="35">
        <v>1089510.8835674443</v>
      </c>
      <c r="BP57" s="79">
        <v>333.64810115032014</v>
      </c>
      <c r="BQ57" s="128">
        <v>306.83159311950902</v>
      </c>
      <c r="BR57" s="35">
        <v>1100405.9924031186</v>
      </c>
      <c r="BS57" s="79">
        <v>337.63932372730318</v>
      </c>
      <c r="BT57" s="128">
        <v>307.42659311950905</v>
      </c>
      <c r="BU57" s="35">
        <v>1111410.0523271498</v>
      </c>
      <c r="BV57" s="79">
        <v>341.67700594571096</v>
      </c>
      <c r="BW57" s="59">
        <v>308.02159311950896</v>
      </c>
      <c r="BX57" s="35">
        <v>1122524.1528504214</v>
      </c>
      <c r="BY57" s="79">
        <v>345.76167787611399</v>
      </c>
      <c r="BZ57" s="128">
        <v>308.61659311950899</v>
      </c>
      <c r="CA57" s="35">
        <v>1133749.3943789257</v>
      </c>
      <c r="CB57" s="79">
        <v>349.89387554453066</v>
      </c>
      <c r="CC57" s="128">
        <v>309.21159311950902</v>
      </c>
      <c r="CD57" s="35">
        <v>1145086.8883227149</v>
      </c>
      <c r="CE57" s="79">
        <v>354.07414099852798</v>
      </c>
      <c r="CF57" s="128">
        <v>309.80659311950905</v>
      </c>
      <c r="CG57" s="35">
        <v>1156537.7572059422</v>
      </c>
      <c r="CH57" s="79">
        <v>358.30302237405084</v>
      </c>
      <c r="CI57" s="128">
        <v>310.40159311950907</v>
      </c>
      <c r="CJ57" s="35">
        <v>1168103.1347780016</v>
      </c>
      <c r="CK57" s="79">
        <v>362.58107396298431</v>
      </c>
      <c r="CL57" s="59">
        <v>310.99659311950899</v>
      </c>
      <c r="CM57" s="35">
        <v>1179784.1661257816</v>
      </c>
      <c r="CN57" s="79">
        <v>366.9088562814589</v>
      </c>
      <c r="CO57" s="128">
        <v>310.99659311950899</v>
      </c>
      <c r="CP57" s="35">
        <v>1191582.0077870395</v>
      </c>
      <c r="CQ57" s="79">
        <v>370.57794484427353</v>
      </c>
      <c r="CR57" s="128">
        <v>310.99659311950899</v>
      </c>
      <c r="CS57" s="35">
        <v>1203497.82786491</v>
      </c>
      <c r="CT57" s="79">
        <v>374.28372429271627</v>
      </c>
      <c r="CU57" s="128">
        <v>310.99659311950899</v>
      </c>
      <c r="CV57" s="35">
        <v>1215532.806143559</v>
      </c>
      <c r="CW57" s="79">
        <v>378.0265615356434</v>
      </c>
      <c r="CX57" s="128">
        <v>310.99659311950899</v>
      </c>
      <c r="CY57" s="35">
        <v>1227688.1342049947</v>
      </c>
      <c r="CZ57" s="79">
        <v>381.80682715099982</v>
      </c>
      <c r="DA57" s="59">
        <v>310.99659311950899</v>
      </c>
      <c r="DB57" s="35">
        <v>1239965.0155470446</v>
      </c>
      <c r="DC57" s="79">
        <v>385.62489542250984</v>
      </c>
    </row>
    <row r="58" spans="1:107" x14ac:dyDescent="0.35">
      <c r="A58" s="57" t="s">
        <v>76</v>
      </c>
      <c r="B58" s="55" t="s">
        <v>96</v>
      </c>
      <c r="C58" s="90">
        <v>3.4509999999999996</v>
      </c>
      <c r="D58" s="65">
        <v>884062</v>
      </c>
      <c r="E58" s="79">
        <v>3.0508979619999996</v>
      </c>
      <c r="F58" s="128">
        <v>3.4509999999999996</v>
      </c>
      <c r="G58" s="35">
        <v>892902.62</v>
      </c>
      <c r="H58" s="79">
        <v>3.0814069416199996</v>
      </c>
      <c r="I58" s="128">
        <v>3.4509999999999996</v>
      </c>
      <c r="J58" s="35">
        <v>901831.64619999996</v>
      </c>
      <c r="K58" s="79">
        <v>3.1122210110361994</v>
      </c>
      <c r="L58" s="128">
        <v>3.4509999999999996</v>
      </c>
      <c r="M58" s="35">
        <v>910849.96266199998</v>
      </c>
      <c r="N58" s="79">
        <v>3.1433432211465617</v>
      </c>
      <c r="O58" s="59">
        <v>3.4509999999999996</v>
      </c>
      <c r="P58" s="35">
        <v>919958.46228861995</v>
      </c>
      <c r="Q58" s="79">
        <v>3.1747766533580268</v>
      </c>
      <c r="R58" s="128">
        <v>3.4509999999999996</v>
      </c>
      <c r="S58" s="35">
        <v>929158.04691150622</v>
      </c>
      <c r="T58" s="79">
        <v>3.2065244198916076</v>
      </c>
      <c r="U58" s="128">
        <v>3.4509999999999996</v>
      </c>
      <c r="V58" s="35">
        <v>938449.62738062127</v>
      </c>
      <c r="W58" s="79">
        <v>3.2385896640905236</v>
      </c>
      <c r="X58" s="128">
        <v>3.4509999999999996</v>
      </c>
      <c r="Y58" s="35">
        <v>947834.12365442747</v>
      </c>
      <c r="Z58" s="79">
        <v>3.2709755607314288</v>
      </c>
      <c r="AA58" s="128">
        <v>3.4509999999999996</v>
      </c>
      <c r="AB58" s="35">
        <v>957312.46489097178</v>
      </c>
      <c r="AC58" s="79">
        <v>3.303685316338743</v>
      </c>
      <c r="AD58" s="59">
        <v>3.4509999999999996</v>
      </c>
      <c r="AE58" s="35">
        <v>966885.58953988156</v>
      </c>
      <c r="AF58" s="79">
        <v>3.3367221695021305</v>
      </c>
      <c r="AG58" s="128">
        <v>3.4747999999999997</v>
      </c>
      <c r="AH58" s="35">
        <v>976554.44543528033</v>
      </c>
      <c r="AI58" s="79">
        <v>3.3933313869985118</v>
      </c>
      <c r="AJ58" s="128">
        <v>3.4985999999999997</v>
      </c>
      <c r="AK58" s="35">
        <v>986319.98988963314</v>
      </c>
      <c r="AL58" s="79">
        <v>3.45073911662787</v>
      </c>
      <c r="AM58" s="128">
        <v>3.5223999999999998</v>
      </c>
      <c r="AN58" s="35">
        <v>996183.18978852953</v>
      </c>
      <c r="AO58" s="79">
        <v>3.5089556677111164</v>
      </c>
      <c r="AP58" s="128">
        <v>3.5461999999999998</v>
      </c>
      <c r="AQ58" s="35">
        <v>1006145.0216864148</v>
      </c>
      <c r="AR58" s="79">
        <v>3.5679914759043641</v>
      </c>
      <c r="AS58" s="59">
        <v>3.5699999999999994</v>
      </c>
      <c r="AT58" s="35">
        <v>1016206.471903279</v>
      </c>
      <c r="AU58" s="79">
        <v>3.6278571046947055</v>
      </c>
      <c r="AV58" s="128">
        <v>3.5699999999999994</v>
      </c>
      <c r="AW58" s="35">
        <v>1026368.5366223118</v>
      </c>
      <c r="AX58" s="79">
        <v>3.6641356757416523</v>
      </c>
      <c r="AY58" s="128">
        <v>3.5699999999999994</v>
      </c>
      <c r="AZ58" s="35">
        <v>1036632.2219885349</v>
      </c>
      <c r="BA58" s="79">
        <v>3.7007770324990688</v>
      </c>
      <c r="BB58" s="128">
        <v>3.5699999999999994</v>
      </c>
      <c r="BC58" s="35">
        <v>1046998.5442084202</v>
      </c>
      <c r="BD58" s="79">
        <v>3.7377848028240597</v>
      </c>
      <c r="BE58" s="128">
        <v>3.5699999999999994</v>
      </c>
      <c r="BF58" s="35">
        <v>1057468.5296505045</v>
      </c>
      <c r="BG58" s="79">
        <v>3.7751626508523004</v>
      </c>
      <c r="BH58" s="59">
        <v>3.5699999999999994</v>
      </c>
      <c r="BI58" s="35">
        <v>1068043.2149470095</v>
      </c>
      <c r="BJ58" s="79">
        <v>3.8129142773608229</v>
      </c>
      <c r="BK58" s="128">
        <v>3.5699999999999994</v>
      </c>
      <c r="BL58" s="35">
        <v>1078723.6470964795</v>
      </c>
      <c r="BM58" s="79">
        <v>3.851043420134431</v>
      </c>
      <c r="BN58" s="128">
        <v>3.5699999999999994</v>
      </c>
      <c r="BO58" s="35">
        <v>1089510.8835674443</v>
      </c>
      <c r="BP58" s="79">
        <v>3.8895538543357757</v>
      </c>
      <c r="BQ58" s="128">
        <v>3.5699999999999994</v>
      </c>
      <c r="BR58" s="35">
        <v>1100405.9924031186</v>
      </c>
      <c r="BS58" s="79">
        <v>3.9284493928791329</v>
      </c>
      <c r="BT58" s="128">
        <v>3.5699999999999994</v>
      </c>
      <c r="BU58" s="35">
        <v>1111410.0523271498</v>
      </c>
      <c r="BV58" s="79">
        <v>3.9677338868079239</v>
      </c>
      <c r="BW58" s="59">
        <v>3.5699999999999994</v>
      </c>
      <c r="BX58" s="35">
        <v>1122524.1528504214</v>
      </c>
      <c r="BY58" s="79">
        <v>4.0074112256760035</v>
      </c>
      <c r="BZ58" s="128">
        <v>3.5699999999999994</v>
      </c>
      <c r="CA58" s="35">
        <v>1133749.3943789257</v>
      </c>
      <c r="CB58" s="79">
        <v>4.0474853379327644</v>
      </c>
      <c r="CC58" s="128">
        <v>3.5699999999999994</v>
      </c>
      <c r="CD58" s="35">
        <v>1145086.8883227149</v>
      </c>
      <c r="CE58" s="79">
        <v>4.0879601913120922</v>
      </c>
      <c r="CF58" s="128">
        <v>3.5699999999999994</v>
      </c>
      <c r="CG58" s="35">
        <v>1156537.7572059422</v>
      </c>
      <c r="CH58" s="79">
        <v>4.1288397932252128</v>
      </c>
      <c r="CI58" s="128">
        <v>3.5699999999999994</v>
      </c>
      <c r="CJ58" s="35">
        <v>1168103.1347780016</v>
      </c>
      <c r="CK58" s="79">
        <v>4.170128191157465</v>
      </c>
      <c r="CL58" s="59">
        <v>3.5699999999999994</v>
      </c>
      <c r="CM58" s="35">
        <v>1179784.1661257816</v>
      </c>
      <c r="CN58" s="79">
        <v>4.2118294730690389</v>
      </c>
      <c r="CO58" s="128">
        <v>3.5699999999999994</v>
      </c>
      <c r="CP58" s="35">
        <v>1191582.0077870395</v>
      </c>
      <c r="CQ58" s="79">
        <v>4.2539477677997306</v>
      </c>
      <c r="CR58" s="128">
        <v>3.5699999999999994</v>
      </c>
      <c r="CS58" s="35">
        <v>1203497.82786491</v>
      </c>
      <c r="CT58" s="79">
        <v>4.2964872454777279</v>
      </c>
      <c r="CU58" s="128">
        <v>3.5699999999999994</v>
      </c>
      <c r="CV58" s="35">
        <v>1215532.806143559</v>
      </c>
      <c r="CW58" s="79">
        <v>4.3394521179325052</v>
      </c>
      <c r="CX58" s="128">
        <v>3.5699999999999994</v>
      </c>
      <c r="CY58" s="35">
        <v>1227688.1342049947</v>
      </c>
      <c r="CZ58" s="79">
        <v>4.3828466391118299</v>
      </c>
      <c r="DA58" s="59">
        <v>3.5699999999999994</v>
      </c>
      <c r="DB58" s="35">
        <v>1239965.0155470446</v>
      </c>
      <c r="DC58" s="79">
        <v>4.4266751055029481</v>
      </c>
    </row>
    <row r="59" spans="1:107" x14ac:dyDescent="0.35">
      <c r="A59" s="57" t="s">
        <v>95</v>
      </c>
      <c r="B59" s="55" t="s">
        <v>98</v>
      </c>
      <c r="C59" s="90">
        <v>0.65086153846153849</v>
      </c>
      <c r="D59" s="65">
        <v>884062</v>
      </c>
      <c r="E59" s="79">
        <v>0.57540195341538458</v>
      </c>
      <c r="F59" s="124">
        <v>0.65086153846153849</v>
      </c>
      <c r="G59" s="35">
        <v>892902.62</v>
      </c>
      <c r="H59" s="79">
        <v>0.58115597294953847</v>
      </c>
      <c r="I59" s="124">
        <v>0.65086153846153849</v>
      </c>
      <c r="J59" s="35">
        <v>901831.64619999996</v>
      </c>
      <c r="K59" s="79">
        <v>0.58696753267903379</v>
      </c>
      <c r="L59" s="124">
        <v>0.65086153846153849</v>
      </c>
      <c r="M59" s="35">
        <v>910849.96266199998</v>
      </c>
      <c r="N59" s="79">
        <v>0.59283720800582429</v>
      </c>
      <c r="O59" s="59">
        <v>1</v>
      </c>
      <c r="P59" s="35">
        <v>919958.46228861995</v>
      </c>
      <c r="Q59" s="79">
        <v>0.91995846228861999</v>
      </c>
      <c r="R59" s="124">
        <v>1</v>
      </c>
      <c r="S59" s="35">
        <v>929158.04691150622</v>
      </c>
      <c r="T59" s="79">
        <v>0.92915804691150616</v>
      </c>
      <c r="U59" s="124">
        <v>1</v>
      </c>
      <c r="V59" s="35">
        <v>938449.62738062127</v>
      </c>
      <c r="W59" s="79">
        <v>0.93844962738062132</v>
      </c>
      <c r="X59" s="124">
        <v>1</v>
      </c>
      <c r="Y59" s="35">
        <v>947834.12365442747</v>
      </c>
      <c r="Z59" s="79">
        <v>0.94783412365442743</v>
      </c>
      <c r="AA59" s="124">
        <v>1</v>
      </c>
      <c r="AB59" s="35">
        <v>957312.46489097178</v>
      </c>
      <c r="AC59" s="79">
        <v>0.95731246489097177</v>
      </c>
      <c r="AD59" s="59">
        <v>1.2</v>
      </c>
      <c r="AE59" s="35">
        <v>966885.58953988156</v>
      </c>
      <c r="AF59" s="79">
        <v>1.1602627074478578</v>
      </c>
      <c r="AG59" s="124">
        <v>1.2</v>
      </c>
      <c r="AH59" s="35">
        <v>976554.44543528033</v>
      </c>
      <c r="AI59" s="79">
        <v>1.1718653345223362</v>
      </c>
      <c r="AJ59" s="124">
        <v>1.2</v>
      </c>
      <c r="AK59" s="35">
        <v>986319.98988963314</v>
      </c>
      <c r="AL59" s="79">
        <v>1.1835839878675598</v>
      </c>
      <c r="AM59" s="124">
        <v>1.2</v>
      </c>
      <c r="AN59" s="35">
        <v>996183.18978852953</v>
      </c>
      <c r="AO59" s="79">
        <v>1.1954198277462353</v>
      </c>
      <c r="AP59" s="124">
        <v>1.2</v>
      </c>
      <c r="AQ59" s="35">
        <v>1006145.0216864148</v>
      </c>
      <c r="AR59" s="79">
        <v>1.2073740260236978</v>
      </c>
      <c r="AS59" s="59">
        <v>1.5</v>
      </c>
      <c r="AT59" s="35">
        <v>1016206.471903279</v>
      </c>
      <c r="AU59" s="79">
        <v>1.5243097078549184</v>
      </c>
      <c r="AV59" s="124">
        <v>1.5</v>
      </c>
      <c r="AW59" s="35">
        <v>1026368.5366223118</v>
      </c>
      <c r="AX59" s="79">
        <v>1.5395528049334677</v>
      </c>
      <c r="AY59" s="124">
        <v>1.5</v>
      </c>
      <c r="AZ59" s="35">
        <v>1036632.2219885349</v>
      </c>
      <c r="BA59" s="79">
        <v>1.5549483329828022</v>
      </c>
      <c r="BB59" s="124">
        <v>1.5</v>
      </c>
      <c r="BC59" s="35">
        <v>1046998.5442084202</v>
      </c>
      <c r="BD59" s="79">
        <v>1.5704978163126302</v>
      </c>
      <c r="BE59" s="124">
        <v>1.5</v>
      </c>
      <c r="BF59" s="35">
        <v>1057468.5296505045</v>
      </c>
      <c r="BG59" s="79">
        <v>1.5862027944757566</v>
      </c>
      <c r="BH59" s="59">
        <v>1.5</v>
      </c>
      <c r="BI59" s="35">
        <v>1068043.2149470095</v>
      </c>
      <c r="BJ59" s="79">
        <v>1.6020648224205143</v>
      </c>
      <c r="BK59" s="124">
        <v>1.5</v>
      </c>
      <c r="BL59" s="35">
        <v>1078723.6470964795</v>
      </c>
      <c r="BM59" s="79">
        <v>1.6180854706447194</v>
      </c>
      <c r="BN59" s="124">
        <v>1.5</v>
      </c>
      <c r="BO59" s="35">
        <v>1089510.8835674443</v>
      </c>
      <c r="BP59" s="79">
        <v>1.6342663253511664</v>
      </c>
      <c r="BQ59" s="124">
        <v>1.5</v>
      </c>
      <c r="BR59" s="35">
        <v>1100405.9924031186</v>
      </c>
      <c r="BS59" s="79">
        <v>1.6506089886046778</v>
      </c>
      <c r="BT59" s="124">
        <v>1.5</v>
      </c>
      <c r="BU59" s="35">
        <v>1111410.0523271498</v>
      </c>
      <c r="BV59" s="79">
        <v>1.6671150784907247</v>
      </c>
      <c r="BW59" s="59">
        <v>2</v>
      </c>
      <c r="BX59" s="35">
        <v>1122524.1528504214</v>
      </c>
      <c r="BY59" s="79">
        <v>2.2450483057008426</v>
      </c>
      <c r="BZ59" s="124">
        <v>2</v>
      </c>
      <c r="CA59" s="35">
        <v>1133749.3943789257</v>
      </c>
      <c r="CB59" s="79">
        <v>2.2674987887578513</v>
      </c>
      <c r="CC59" s="124">
        <v>2</v>
      </c>
      <c r="CD59" s="35">
        <v>1145086.8883227149</v>
      </c>
      <c r="CE59" s="79">
        <v>2.29017377664543</v>
      </c>
      <c r="CF59" s="124">
        <v>2</v>
      </c>
      <c r="CG59" s="35">
        <v>1156537.7572059422</v>
      </c>
      <c r="CH59" s="79">
        <v>2.3130755144118842</v>
      </c>
      <c r="CI59" s="124">
        <v>2</v>
      </c>
      <c r="CJ59" s="35">
        <v>1168103.1347780016</v>
      </c>
      <c r="CK59" s="79">
        <v>2.3362062695560031</v>
      </c>
      <c r="CL59" s="59">
        <v>2</v>
      </c>
      <c r="CM59" s="35">
        <v>1179784.1661257816</v>
      </c>
      <c r="CN59" s="79">
        <v>2.359568332251563</v>
      </c>
      <c r="CO59" s="124">
        <v>2</v>
      </c>
      <c r="CP59" s="35">
        <v>1191582.0077870395</v>
      </c>
      <c r="CQ59" s="79">
        <v>2.3831640155740792</v>
      </c>
      <c r="CR59" s="124">
        <v>2</v>
      </c>
      <c r="CS59" s="35">
        <v>1203497.82786491</v>
      </c>
      <c r="CT59" s="79">
        <v>2.40699565572982</v>
      </c>
      <c r="CU59" s="124">
        <v>2</v>
      </c>
      <c r="CV59" s="35">
        <v>1215532.806143559</v>
      </c>
      <c r="CW59" s="79">
        <v>2.4310656122871181</v>
      </c>
      <c r="CX59" s="124">
        <v>2</v>
      </c>
      <c r="CY59" s="35">
        <v>1227688.1342049947</v>
      </c>
      <c r="CZ59" s="79">
        <v>2.4553762684099891</v>
      </c>
      <c r="DA59" s="59">
        <v>2</v>
      </c>
      <c r="DB59" s="35">
        <v>1239965.0155470446</v>
      </c>
      <c r="DC59" s="79">
        <v>2.479930031094089</v>
      </c>
    </row>
    <row r="60" spans="1:107" x14ac:dyDescent="0.35">
      <c r="A60" s="58" t="s">
        <v>97</v>
      </c>
      <c r="B60" s="55" t="s">
        <v>31</v>
      </c>
      <c r="C60" s="90">
        <v>406.88669304000001</v>
      </c>
      <c r="D60" s="65">
        <v>884062</v>
      </c>
      <c r="E60" s="79">
        <v>359.71306362232855</v>
      </c>
      <c r="F60" s="90">
        <v>410.09639184258162</v>
      </c>
      <c r="G60" s="35">
        <v>892902.62</v>
      </c>
      <c r="H60" s="79">
        <v>366.1761427287878</v>
      </c>
      <c r="I60" s="90">
        <v>413.30873077809389</v>
      </c>
      <c r="J60" s="35">
        <v>901831.64619999996</v>
      </c>
      <c r="K60" s="79">
        <v>372.73489306644097</v>
      </c>
      <c r="L60" s="90">
        <v>416.52303422270194</v>
      </c>
      <c r="M60" s="35">
        <v>910849.96266199998</v>
      </c>
      <c r="N60" s="79">
        <v>379.389990169611</v>
      </c>
      <c r="O60" s="90">
        <v>419.73860518272238</v>
      </c>
      <c r="P60" s="35">
        <v>919958.46228861995</v>
      </c>
      <c r="Q60" s="79">
        <v>386.14208178706747</v>
      </c>
      <c r="R60" s="90">
        <v>422.95472479766721</v>
      </c>
      <c r="S60" s="35">
        <v>929158.04691150622</v>
      </c>
      <c r="T60" s="79">
        <v>392.9917860249941</v>
      </c>
      <c r="U60" s="90">
        <v>426.17065183306482</v>
      </c>
      <c r="V60" s="35">
        <v>938449.62738062127</v>
      </c>
      <c r="W60" s="79">
        <v>399.93968941329615</v>
      </c>
      <c r="X60" s="90">
        <v>429.38562216286164</v>
      </c>
      <c r="Y60" s="35">
        <v>947834.12365442747</v>
      </c>
      <c r="Z60" s="79">
        <v>406.98634489254709</v>
      </c>
      <c r="AA60" s="90">
        <v>432.59884824120337</v>
      </c>
      <c r="AB60" s="35">
        <v>957312.46489097178</v>
      </c>
      <c r="AC60" s="79">
        <v>414.13226971878186</v>
      </c>
      <c r="AD60" s="90">
        <v>435.80951856339283</v>
      </c>
      <c r="AE60" s="35">
        <v>966885.58953988156</v>
      </c>
      <c r="AF60" s="79">
        <v>421.37794328325805</v>
      </c>
      <c r="AG60" s="90">
        <v>433.67508139373587</v>
      </c>
      <c r="AH60" s="35">
        <v>976554.44543528033</v>
      </c>
      <c r="AI60" s="79">
        <v>423.50732860955975</v>
      </c>
      <c r="AJ60" s="90">
        <v>431.52391531539394</v>
      </c>
      <c r="AK60" s="35">
        <v>986319.98988963314</v>
      </c>
      <c r="AL60" s="79">
        <v>425.62066379101424</v>
      </c>
      <c r="AM60" s="90">
        <v>429.35593916484936</v>
      </c>
      <c r="AN60" s="35">
        <v>996183.18978852953</v>
      </c>
      <c r="AO60" s="79">
        <v>427.71716903188951</v>
      </c>
      <c r="AP60" s="90">
        <v>427.17107144216374</v>
      </c>
      <c r="AQ60" s="35">
        <v>1006145.0216864148</v>
      </c>
      <c r="AR60" s="79">
        <v>429.79604693998493</v>
      </c>
      <c r="AS60" s="90">
        <v>424.96923030968952</v>
      </c>
      <c r="AT60" s="35">
        <v>1016206.471903279</v>
      </c>
      <c r="AU60" s="79">
        <v>431.85648220046158</v>
      </c>
      <c r="AV60" s="90">
        <v>422.75033359077742</v>
      </c>
      <c r="AW60" s="35">
        <v>1026368.5366223118</v>
      </c>
      <c r="AX60" s="79">
        <v>433.89764124416035</v>
      </c>
      <c r="AY60" s="90">
        <v>420.51429876847908</v>
      </c>
      <c r="AZ60" s="35">
        <v>1036632.2219885349</v>
      </c>
      <c r="BA60" s="79">
        <v>435.91867191031906</v>
      </c>
      <c r="BB60" s="90">
        <v>418.26104298424463</v>
      </c>
      <c r="BC60" s="35">
        <v>1046998.5442084202</v>
      </c>
      <c r="BD60" s="79">
        <v>437.91870310359963</v>
      </c>
      <c r="BE60" s="90">
        <v>415.99048303661584</v>
      </c>
      <c r="BF60" s="35">
        <v>1057468.5296505045</v>
      </c>
      <c r="BG60" s="79">
        <v>439.89684444533333</v>
      </c>
      <c r="BH60" s="90">
        <v>413.70253537991448</v>
      </c>
      <c r="BI60" s="35">
        <v>1068043.2149470095</v>
      </c>
      <c r="BJ60" s="79">
        <v>441.85218591889281</v>
      </c>
      <c r="BK60" s="90">
        <v>411.39711612292552</v>
      </c>
      <c r="BL60" s="35">
        <v>1078723.6470964795</v>
      </c>
      <c r="BM60" s="79">
        <v>443.78379750909613</v>
      </c>
      <c r="BN60" s="90">
        <v>409.07414102757622</v>
      </c>
      <c r="BO60" s="35">
        <v>1089510.8835674443</v>
      </c>
      <c r="BP60" s="79">
        <v>445.69072883554787</v>
      </c>
      <c r="BQ60" s="90">
        <v>406.73352550760973</v>
      </c>
      <c r="BR60" s="35">
        <v>1100405.9924031186</v>
      </c>
      <c r="BS60" s="79">
        <v>447.57200877982046</v>
      </c>
      <c r="BT60" s="90">
        <v>404.37518462725416</v>
      </c>
      <c r="BU60" s="35">
        <v>1111410.0523271498</v>
      </c>
      <c r="BV60" s="79">
        <v>449.42664510637741</v>
      </c>
      <c r="BW60" s="90">
        <v>401.9990330998869</v>
      </c>
      <c r="BX60" s="35">
        <v>1122524.1528504214</v>
      </c>
      <c r="BY60" s="79">
        <v>451.25362407713902</v>
      </c>
      <c r="BZ60" s="90">
        <v>399.60498528669387</v>
      </c>
      <c r="CA60" s="35">
        <v>1133749.3943789257</v>
      </c>
      <c r="CB60" s="79">
        <v>453.05191005958869</v>
      </c>
      <c r="CC60" s="90">
        <v>397.19295519532369</v>
      </c>
      <c r="CD60" s="35">
        <v>1145086.8883227149</v>
      </c>
      <c r="CE60" s="79">
        <v>454.82044512831675</v>
      </c>
      <c r="CF60" s="90">
        <v>394.7628564785378</v>
      </c>
      <c r="CG60" s="35">
        <v>1156537.7572059422</v>
      </c>
      <c r="CH60" s="79">
        <v>456.55814865989936</v>
      </c>
      <c r="CI60" s="90">
        <v>392.31460243285437</v>
      </c>
      <c r="CJ60" s="35">
        <v>1168103.1347780016</v>
      </c>
      <c r="CK60" s="79">
        <v>458.26391692100259</v>
      </c>
      <c r="CL60" s="90">
        <v>389.84810599718855</v>
      </c>
      <c r="CM60" s="35">
        <v>1179784.1661257816</v>
      </c>
      <c r="CN60" s="79">
        <v>459.93662264960841</v>
      </c>
      <c r="CO60" s="90">
        <v>387.36327975148686</v>
      </c>
      <c r="CP60" s="35">
        <v>1191582.0077870395</v>
      </c>
      <c r="CQ60" s="79">
        <v>461.57511462924941</v>
      </c>
      <c r="CR60" s="90">
        <v>384.860035915357</v>
      </c>
      <c r="CS60" s="35">
        <v>1203497.82786491</v>
      </c>
      <c r="CT60" s="79">
        <v>463.1782172561434</v>
      </c>
      <c r="CU60" s="90">
        <v>382.33828634669254</v>
      </c>
      <c r="CV60" s="35">
        <v>1215532.806143559</v>
      </c>
      <c r="CW60" s="79">
        <v>464.7447300991148</v>
      </c>
      <c r="CX60" s="90">
        <v>379.79794254029292</v>
      </c>
      <c r="CY60" s="35">
        <v>1227688.1342049947</v>
      </c>
      <c r="CZ60" s="79">
        <v>466.273427452188</v>
      </c>
      <c r="DA60" s="90">
        <v>377.23891562647805</v>
      </c>
      <c r="DB60" s="35">
        <v>1239965.0155470446</v>
      </c>
      <c r="DC60" s="79">
        <v>467.76305787973604</v>
      </c>
    </row>
    <row r="61" spans="1:107" x14ac:dyDescent="0.35">
      <c r="A61" s="6">
        <v>4</v>
      </c>
      <c r="B61" s="3" t="s">
        <v>1</v>
      </c>
      <c r="C61" s="89">
        <v>23185.015010273666</v>
      </c>
      <c r="D61" s="15">
        <v>556110.93056103855</v>
      </c>
      <c r="E61" s="80">
        <v>12893.440272434935</v>
      </c>
      <c r="F61" s="89">
        <v>23016.348257359812</v>
      </c>
      <c r="G61" s="15">
        <v>569575.44284667959</v>
      </c>
      <c r="H61" s="80">
        <v>13109.546751399117</v>
      </c>
      <c r="I61" s="89">
        <v>22988.656513550122</v>
      </c>
      <c r="J61" s="15">
        <v>577677.41275261214</v>
      </c>
      <c r="K61" s="80">
        <v>13280.027617406118</v>
      </c>
      <c r="L61" s="89">
        <v>22963.355545354942</v>
      </c>
      <c r="M61" s="15">
        <v>585903.82450946618</v>
      </c>
      <c r="N61" s="80">
        <v>13454.317837594121</v>
      </c>
      <c r="O61" s="89">
        <v>22845.207291029095</v>
      </c>
      <c r="P61" s="15">
        <v>594013.6402674414</v>
      </c>
      <c r="Q61" s="80">
        <v>13570.364745608485</v>
      </c>
      <c r="R61" s="89">
        <v>22746.903119150556</v>
      </c>
      <c r="S61" s="15">
        <v>602629.34220806742</v>
      </c>
      <c r="T61" s="80">
        <v>13707.951263964336</v>
      </c>
      <c r="U61" s="89">
        <v>22651.039729019394</v>
      </c>
      <c r="V61" s="15">
        <v>611395.99764504074</v>
      </c>
      <c r="W61" s="80">
        <v>13848.755032821266</v>
      </c>
      <c r="X61" s="89">
        <v>22557.265118220093</v>
      </c>
      <c r="Y61" s="15">
        <v>620320.10136770771</v>
      </c>
      <c r="Z61" s="80">
        <v>13992.724984712546</v>
      </c>
      <c r="AA61" s="89">
        <v>22462.97202738974</v>
      </c>
      <c r="AB61" s="15">
        <v>629433.11752413888</v>
      </c>
      <c r="AC61" s="80">
        <v>14138.938512057452</v>
      </c>
      <c r="AD61" s="89">
        <v>23319.260661983</v>
      </c>
      <c r="AE61" s="15">
        <v>637524.11513291509</v>
      </c>
      <c r="AF61" s="80">
        <v>14866.59101908451</v>
      </c>
      <c r="AG61" s="89">
        <v>23242.037090735023</v>
      </c>
      <c r="AH61" s="15">
        <v>645174.99561786675</v>
      </c>
      <c r="AI61" s="80">
        <v>14995.181178165263</v>
      </c>
      <c r="AJ61" s="89">
        <v>23160.218376190056</v>
      </c>
      <c r="AK61" s="15">
        <v>652992.56002666347</v>
      </c>
      <c r="AL61" s="80">
        <v>15123.450288244921</v>
      </c>
      <c r="AM61" s="89">
        <v>23077.368139792394</v>
      </c>
      <c r="AN61" s="15">
        <v>660923.26082919515</v>
      </c>
      <c r="AO61" s="80">
        <v>15252.369402307366</v>
      </c>
      <c r="AP61" s="89">
        <v>22993.469855432053</v>
      </c>
      <c r="AQ61" s="15">
        <v>668969.45742516557</v>
      </c>
      <c r="AR61" s="80">
        <v>15381.929053510281</v>
      </c>
      <c r="AS61" s="89">
        <v>23003.987685976033</v>
      </c>
      <c r="AT61" s="15">
        <v>676930.02935781784</v>
      </c>
      <c r="AU61" s="80">
        <v>15572.090059614635</v>
      </c>
      <c r="AV61" s="89">
        <v>22929.631500965417</v>
      </c>
      <c r="AW61" s="15">
        <v>685147.11221619626</v>
      </c>
      <c r="AX61" s="80">
        <v>15710.170807067982</v>
      </c>
      <c r="AY61" s="89">
        <v>22854.39525674926</v>
      </c>
      <c r="AZ61" s="15">
        <v>693481.09749958431</v>
      </c>
      <c r="BA61" s="80">
        <v>15849.091105339769</v>
      </c>
      <c r="BB61" s="89">
        <v>22778.403688342605</v>
      </c>
      <c r="BC61" s="15">
        <v>701932.59169044171</v>
      </c>
      <c r="BD61" s="80">
        <v>15988.903935529443</v>
      </c>
      <c r="BE61" s="89">
        <v>22701.648032287711</v>
      </c>
      <c r="BF61" s="15">
        <v>710503.81100346404</v>
      </c>
      <c r="BG61" s="80">
        <v>16129.607442999708</v>
      </c>
      <c r="BH61" s="89">
        <v>22624.252362161398</v>
      </c>
      <c r="BI61" s="15">
        <v>719195.32955355826</v>
      </c>
      <c r="BJ61" s="80">
        <v>16271.256633507535</v>
      </c>
      <c r="BK61" s="89">
        <v>22554.10358363617</v>
      </c>
      <c r="BL61" s="15">
        <v>727987.90818364453</v>
      </c>
      <c r="BM61" s="80">
        <v>16419.114688808535</v>
      </c>
      <c r="BN61" s="89">
        <v>22482.803864157959</v>
      </c>
      <c r="BO61" s="15">
        <v>736910.12167421228</v>
      </c>
      <c r="BP61" s="80">
        <v>16567.805731114091</v>
      </c>
      <c r="BQ61" s="89">
        <v>22410.066319420137</v>
      </c>
      <c r="BR61" s="15">
        <v>745968.35981596401</v>
      </c>
      <c r="BS61" s="80">
        <v>16717.200415664818</v>
      </c>
      <c r="BT61" s="89">
        <v>22335.992304222917</v>
      </c>
      <c r="BU61" s="15">
        <v>755164.02473248309</v>
      </c>
      <c r="BV61" s="80">
        <v>16867.337844850746</v>
      </c>
      <c r="BW61" s="89">
        <v>22260.124058680281</v>
      </c>
      <c r="BX61" s="15">
        <v>764505.0397425273</v>
      </c>
      <c r="BY61" s="80">
        <v>17017.977028154957</v>
      </c>
      <c r="BZ61" s="89">
        <v>22165.467399373716</v>
      </c>
      <c r="CA61" s="15">
        <v>774113.76800652791</v>
      </c>
      <c r="CB61" s="80">
        <v>17158.593488155042</v>
      </c>
      <c r="CC61" s="89">
        <v>22069.726865928977</v>
      </c>
      <c r="CD61" s="15">
        <v>783871.64827977389</v>
      </c>
      <c r="CE61" s="80">
        <v>17299.833175480155</v>
      </c>
      <c r="CF61" s="89">
        <v>21973.066428575374</v>
      </c>
      <c r="CG61" s="15">
        <v>793779.3681373999</v>
      </c>
      <c r="CH61" s="80">
        <v>17441.766785715674</v>
      </c>
      <c r="CI61" s="89">
        <v>21875.590021284148</v>
      </c>
      <c r="CJ61" s="15">
        <v>803838.4146092427</v>
      </c>
      <c r="CK61" s="80">
        <v>17584.439601350819</v>
      </c>
      <c r="CL61" s="89">
        <v>21777.346138207355</v>
      </c>
      <c r="CM61" s="15">
        <v>814051.08823068079</v>
      </c>
      <c r="CN61" s="80">
        <v>17727.872322583913</v>
      </c>
      <c r="CO61" s="89">
        <v>21696.833851790911</v>
      </c>
      <c r="CP61" s="15">
        <v>824275.92155669187</v>
      </c>
      <c r="CQ61" s="80">
        <v>17884.177718047384</v>
      </c>
      <c r="CR61" s="89">
        <v>21615.405435959678</v>
      </c>
      <c r="CS61" s="15">
        <v>834655.14425705525</v>
      </c>
      <c r="CT61" s="80">
        <v>18041.40934232566</v>
      </c>
      <c r="CU61" s="89">
        <v>21533.23982602363</v>
      </c>
      <c r="CV61" s="15">
        <v>845188.84822353174</v>
      </c>
      <c r="CW61" s="80">
        <v>18199.654167077995</v>
      </c>
      <c r="CX61" s="89">
        <v>21450.459941708858</v>
      </c>
      <c r="CY61" s="15">
        <v>855877.90974553127</v>
      </c>
      <c r="CZ61" s="80">
        <v>18358.974817990027</v>
      </c>
      <c r="DA61" s="89">
        <v>21416.118213143171</v>
      </c>
      <c r="DB61" s="15">
        <v>865598.52036507847</v>
      </c>
      <c r="DC61" s="80">
        <v>18537.760237260336</v>
      </c>
    </row>
    <row r="62" spans="1:107" x14ac:dyDescent="0.35">
      <c r="A62" s="7" t="s">
        <v>83</v>
      </c>
      <c r="B62" s="4" t="s">
        <v>109</v>
      </c>
      <c r="C62" s="88">
        <v>1854.8012008218934</v>
      </c>
      <c r="D62" s="13">
        <v>556110.93056103855</v>
      </c>
      <c r="E62" s="79">
        <v>1031.4752217947948</v>
      </c>
      <c r="F62" s="41">
        <v>1841.3078605887849</v>
      </c>
      <c r="G62" s="13">
        <v>569575.44284667959</v>
      </c>
      <c r="H62" s="79">
        <v>1048.7637401119293</v>
      </c>
      <c r="I62" s="41">
        <v>1839.0925210840098</v>
      </c>
      <c r="J62" s="13">
        <v>577677.41275261214</v>
      </c>
      <c r="K62" s="79">
        <v>1062.4022093924896</v>
      </c>
      <c r="L62" s="41">
        <v>1837.0684436283955</v>
      </c>
      <c r="M62" s="13">
        <v>585903.8245094663</v>
      </c>
      <c r="N62" s="79">
        <v>1076.3454270075297</v>
      </c>
      <c r="O62" s="41">
        <v>1827.6165832823276</v>
      </c>
      <c r="P62" s="13">
        <v>594013.64026744151</v>
      </c>
      <c r="Q62" s="79">
        <v>1085.6291796486789</v>
      </c>
      <c r="R62" s="41">
        <v>1819.7522495320445</v>
      </c>
      <c r="S62" s="13">
        <v>602629.3422080673</v>
      </c>
      <c r="T62" s="79">
        <v>1096.6361011171468</v>
      </c>
      <c r="U62" s="41">
        <v>1812.0831783215515</v>
      </c>
      <c r="V62" s="13">
        <v>611395.99764504074</v>
      </c>
      <c r="W62" s="79">
        <v>1107.9004026257012</v>
      </c>
      <c r="X62" s="41">
        <v>1804.5812094576074</v>
      </c>
      <c r="Y62" s="13">
        <v>620320.10136770783</v>
      </c>
      <c r="Z62" s="79">
        <v>1119.4179987770037</v>
      </c>
      <c r="AA62" s="41">
        <v>1797.0377621911794</v>
      </c>
      <c r="AB62" s="13">
        <v>629433.117524139</v>
      </c>
      <c r="AC62" s="79">
        <v>1131.1150809645962</v>
      </c>
      <c r="AD62" s="41">
        <v>1865.54085295864</v>
      </c>
      <c r="AE62" s="13">
        <v>637524.11513291521</v>
      </c>
      <c r="AF62" s="79">
        <v>1189.3272815267608</v>
      </c>
      <c r="AG62" s="41">
        <v>1859.3629672588017</v>
      </c>
      <c r="AH62" s="13">
        <v>645174.99561786675</v>
      </c>
      <c r="AI62" s="79">
        <v>1199.614494253221</v>
      </c>
      <c r="AJ62" s="41">
        <v>1852.8174700952045</v>
      </c>
      <c r="AK62" s="13">
        <v>652992.56002666347</v>
      </c>
      <c r="AL62" s="79">
        <v>1209.8760230595938</v>
      </c>
      <c r="AM62" s="41">
        <v>1846.1894511833916</v>
      </c>
      <c r="AN62" s="13">
        <v>660923.26082919515</v>
      </c>
      <c r="AO62" s="79">
        <v>1220.1895521845893</v>
      </c>
      <c r="AP62" s="41">
        <v>1839.4775884345643</v>
      </c>
      <c r="AQ62" s="13">
        <v>668969.45742516557</v>
      </c>
      <c r="AR62" s="79">
        <v>1230.5543242808226</v>
      </c>
      <c r="AS62" s="41">
        <v>1840.3190148780827</v>
      </c>
      <c r="AT62" s="13">
        <v>676930.02935781772</v>
      </c>
      <c r="AU62" s="79">
        <v>1245.7672047691708</v>
      </c>
      <c r="AV62" s="41">
        <v>1834.3705200772333</v>
      </c>
      <c r="AW62" s="13">
        <v>685147.11221619626</v>
      </c>
      <c r="AX62" s="79">
        <v>1256.8136645654386</v>
      </c>
      <c r="AY62" s="41">
        <v>1828.3516205399408</v>
      </c>
      <c r="AZ62" s="13">
        <v>693481.0974995842</v>
      </c>
      <c r="BA62" s="79">
        <v>1267.9272884271816</v>
      </c>
      <c r="BB62" s="41">
        <v>1822.2722950674085</v>
      </c>
      <c r="BC62" s="13">
        <v>701932.59169044171</v>
      </c>
      <c r="BD62" s="79">
        <v>1279.1123148423555</v>
      </c>
      <c r="BE62" s="41">
        <v>1816.1318425830168</v>
      </c>
      <c r="BF62" s="13">
        <v>710503.81100346404</v>
      </c>
      <c r="BG62" s="79">
        <v>1290.3685954399766</v>
      </c>
      <c r="BH62" s="41">
        <v>1809.940188972912</v>
      </c>
      <c r="BI62" s="13">
        <v>719195.32955355826</v>
      </c>
      <c r="BJ62" s="79">
        <v>1301.7005306806029</v>
      </c>
      <c r="BK62" s="41">
        <v>1804.3282866908937</v>
      </c>
      <c r="BL62" s="13">
        <v>727987.90818364441</v>
      </c>
      <c r="BM62" s="79">
        <v>1313.5291751046827</v>
      </c>
      <c r="BN62" s="41">
        <v>1798.6243091326367</v>
      </c>
      <c r="BO62" s="13">
        <v>736910.12167421239</v>
      </c>
      <c r="BP62" s="79">
        <v>1325.4244584891273</v>
      </c>
      <c r="BQ62" s="41">
        <v>1792.8053055536111</v>
      </c>
      <c r="BR62" s="13">
        <v>745968.35981596389</v>
      </c>
      <c r="BS62" s="79">
        <v>1337.3760332531854</v>
      </c>
      <c r="BT62" s="41">
        <v>1786.8793843378335</v>
      </c>
      <c r="BU62" s="13">
        <v>755164.02473248297</v>
      </c>
      <c r="BV62" s="79">
        <v>1349.3870275880597</v>
      </c>
      <c r="BW62" s="41">
        <v>1780.8099246944225</v>
      </c>
      <c r="BX62" s="13">
        <v>764505.0397425273</v>
      </c>
      <c r="BY62" s="79">
        <v>1361.4381622523965</v>
      </c>
      <c r="BZ62" s="41">
        <v>1773.2373919498973</v>
      </c>
      <c r="CA62" s="13">
        <v>774113.76800652791</v>
      </c>
      <c r="CB62" s="79">
        <v>1372.6874790524034</v>
      </c>
      <c r="CC62" s="41">
        <v>1765.5781492743181</v>
      </c>
      <c r="CD62" s="13">
        <v>783871.64827977389</v>
      </c>
      <c r="CE62" s="79">
        <v>1383.9866540384123</v>
      </c>
      <c r="CF62" s="41">
        <v>1757.8453142860299</v>
      </c>
      <c r="CG62" s="13">
        <v>793779.36813740002</v>
      </c>
      <c r="CH62" s="79">
        <v>1395.3413428572539</v>
      </c>
      <c r="CI62" s="41">
        <v>1750.0472017027319</v>
      </c>
      <c r="CJ62" s="13">
        <v>803838.4146092427</v>
      </c>
      <c r="CK62" s="79">
        <v>1406.7551681080656</v>
      </c>
      <c r="CL62" s="41">
        <v>1742.1876910565884</v>
      </c>
      <c r="CM62" s="13">
        <v>814051.08823068091</v>
      </c>
      <c r="CN62" s="79">
        <v>1418.2297858067132</v>
      </c>
      <c r="CO62" s="41">
        <v>1735.7467081432728</v>
      </c>
      <c r="CP62" s="13">
        <v>824275.92155669199</v>
      </c>
      <c r="CQ62" s="79">
        <v>1430.7342174437906</v>
      </c>
      <c r="CR62" s="41">
        <v>1729.2324348767743</v>
      </c>
      <c r="CS62" s="13">
        <v>834655.14425705525</v>
      </c>
      <c r="CT62" s="79">
        <v>1443.3127473860529</v>
      </c>
      <c r="CU62" s="41">
        <v>1722.6591860818903</v>
      </c>
      <c r="CV62" s="13">
        <v>845188.84822353174</v>
      </c>
      <c r="CW62" s="79">
        <v>1455.9723333662396</v>
      </c>
      <c r="CX62" s="41">
        <v>1716.0367953367086</v>
      </c>
      <c r="CY62" s="13">
        <v>855877.90974553139</v>
      </c>
      <c r="CZ62" s="79">
        <v>1468.7179854392023</v>
      </c>
      <c r="DA62" s="41">
        <v>1713.2894570514536</v>
      </c>
      <c r="DB62" s="13">
        <v>865598.52036507858</v>
      </c>
      <c r="DC62" s="79">
        <v>1483.020818980827</v>
      </c>
    </row>
    <row r="63" spans="1:107" x14ac:dyDescent="0.35">
      <c r="A63" s="7" t="s">
        <v>84</v>
      </c>
      <c r="B63" s="4" t="s">
        <v>110</v>
      </c>
      <c r="C63" s="88">
        <v>4868.8531521574696</v>
      </c>
      <c r="D63" s="13">
        <v>556110.93056103855</v>
      </c>
      <c r="E63" s="79">
        <v>2707.622457211336</v>
      </c>
      <c r="F63" s="41">
        <v>4833.4331340455601</v>
      </c>
      <c r="G63" s="13">
        <v>569575.44284667959</v>
      </c>
      <c r="H63" s="79">
        <v>2753.0048177938143</v>
      </c>
      <c r="I63" s="41">
        <v>4827.6178678455253</v>
      </c>
      <c r="J63" s="13">
        <v>577677.41275261214</v>
      </c>
      <c r="K63" s="79">
        <v>2788.8057996552848</v>
      </c>
      <c r="L63" s="41">
        <v>4822.3046645245377</v>
      </c>
      <c r="M63" s="13">
        <v>585903.8245094663</v>
      </c>
      <c r="N63" s="79">
        <v>2825.4067458947652</v>
      </c>
      <c r="O63" s="41">
        <v>4797.4935311161098</v>
      </c>
      <c r="P63" s="13">
        <v>594013.64026744128</v>
      </c>
      <c r="Q63" s="79">
        <v>2849.7765965777817</v>
      </c>
      <c r="R63" s="41">
        <v>4776.8496550216169</v>
      </c>
      <c r="S63" s="13">
        <v>602629.3422080673</v>
      </c>
      <c r="T63" s="79">
        <v>2878.6697654325103</v>
      </c>
      <c r="U63" s="41">
        <v>4756.7183430940722</v>
      </c>
      <c r="V63" s="13">
        <v>611395.99764504074</v>
      </c>
      <c r="W63" s="79">
        <v>2908.2385568924656</v>
      </c>
      <c r="X63" s="41">
        <v>4737.0256748262191</v>
      </c>
      <c r="Y63" s="13">
        <v>620320.10136770783</v>
      </c>
      <c r="Z63" s="79">
        <v>2938.4722467896345</v>
      </c>
      <c r="AA63" s="41">
        <v>4717.2241257518453</v>
      </c>
      <c r="AB63" s="13">
        <v>629433.117524139</v>
      </c>
      <c r="AC63" s="79">
        <v>2969.1770875320649</v>
      </c>
      <c r="AD63" s="41">
        <v>4897.04473901643</v>
      </c>
      <c r="AE63" s="13">
        <v>637524.11513291521</v>
      </c>
      <c r="AF63" s="79">
        <v>3121.9841140077469</v>
      </c>
      <c r="AG63" s="41">
        <v>4880.827789054355</v>
      </c>
      <c r="AH63" s="13">
        <v>645174.99561786663</v>
      </c>
      <c r="AI63" s="79">
        <v>3148.9880474147053</v>
      </c>
      <c r="AJ63" s="41">
        <v>4863.645858999912</v>
      </c>
      <c r="AK63" s="13">
        <v>652992.56002666359</v>
      </c>
      <c r="AL63" s="79">
        <v>3175.9245605314336</v>
      </c>
      <c r="AM63" s="41">
        <v>4846.2473093564022</v>
      </c>
      <c r="AN63" s="13">
        <v>660923.26082919515</v>
      </c>
      <c r="AO63" s="79">
        <v>3202.9975744845465</v>
      </c>
      <c r="AP63" s="41">
        <v>4828.6286696407305</v>
      </c>
      <c r="AQ63" s="13">
        <v>668969.45742516557</v>
      </c>
      <c r="AR63" s="79">
        <v>3230.2051012371589</v>
      </c>
      <c r="AS63" s="41">
        <v>4830.8374140549668</v>
      </c>
      <c r="AT63" s="13">
        <v>676930.02935781772</v>
      </c>
      <c r="AU63" s="79">
        <v>3270.1389125190731</v>
      </c>
      <c r="AV63" s="41">
        <v>4815.2226152027379</v>
      </c>
      <c r="AW63" s="13">
        <v>685147.11221619626</v>
      </c>
      <c r="AX63" s="79">
        <v>3299.1358694842761</v>
      </c>
      <c r="AY63" s="41">
        <v>4799.4230039173444</v>
      </c>
      <c r="AZ63" s="13">
        <v>693481.0974995842</v>
      </c>
      <c r="BA63" s="79">
        <v>3328.3091321213515</v>
      </c>
      <c r="BB63" s="41">
        <v>4783.4647745519469</v>
      </c>
      <c r="BC63" s="13">
        <v>701932.59169044171</v>
      </c>
      <c r="BD63" s="79">
        <v>3357.6698264611828</v>
      </c>
      <c r="BE63" s="41">
        <v>4767.3460867804188</v>
      </c>
      <c r="BF63" s="13">
        <v>710503.81100346392</v>
      </c>
      <c r="BG63" s="79">
        <v>3387.2175630299384</v>
      </c>
      <c r="BH63" s="41">
        <v>4751.0929960538933</v>
      </c>
      <c r="BI63" s="13">
        <v>719195.32955355826</v>
      </c>
      <c r="BJ63" s="79">
        <v>3416.9638930365822</v>
      </c>
      <c r="BK63" s="41">
        <v>4736.3617525635955</v>
      </c>
      <c r="BL63" s="13">
        <v>727987.90818364453</v>
      </c>
      <c r="BM63" s="79">
        <v>3448.014084649792</v>
      </c>
      <c r="BN63" s="41">
        <v>4721.3888114731708</v>
      </c>
      <c r="BO63" s="13">
        <v>736910.12167421228</v>
      </c>
      <c r="BP63" s="79">
        <v>3479.239203533959</v>
      </c>
      <c r="BQ63" s="41">
        <v>4706.1139270782287</v>
      </c>
      <c r="BR63" s="13">
        <v>745968.35981596413</v>
      </c>
      <c r="BS63" s="79">
        <v>3510.6120872896117</v>
      </c>
      <c r="BT63" s="41">
        <v>4690.5583838868124</v>
      </c>
      <c r="BU63" s="13">
        <v>755164.02473248309</v>
      </c>
      <c r="BV63" s="79">
        <v>3542.1409474186567</v>
      </c>
      <c r="BW63" s="41">
        <v>4674.6260523228593</v>
      </c>
      <c r="BX63" s="13">
        <v>764505.0397425273</v>
      </c>
      <c r="BY63" s="79">
        <v>3573.7751759125408</v>
      </c>
      <c r="BZ63" s="41">
        <v>4654.7481538684806</v>
      </c>
      <c r="CA63" s="13">
        <v>774113.76800652791</v>
      </c>
      <c r="CB63" s="79">
        <v>3603.3046325125588</v>
      </c>
      <c r="CC63" s="41">
        <v>4634.6426418450847</v>
      </c>
      <c r="CD63" s="13">
        <v>783871.64827977389</v>
      </c>
      <c r="CE63" s="79">
        <v>3632.9649668508323</v>
      </c>
      <c r="CF63" s="41">
        <v>4614.343950000828</v>
      </c>
      <c r="CG63" s="13">
        <v>793779.3681373999</v>
      </c>
      <c r="CH63" s="79">
        <v>3662.7710250002915</v>
      </c>
      <c r="CI63" s="41">
        <v>4593.8739044696713</v>
      </c>
      <c r="CJ63" s="13">
        <v>803838.41460924258</v>
      </c>
      <c r="CK63" s="79">
        <v>3692.7323162836719</v>
      </c>
      <c r="CL63" s="41">
        <v>4573.2426890235447</v>
      </c>
      <c r="CM63" s="13">
        <v>814051.08823068091</v>
      </c>
      <c r="CN63" s="79">
        <v>3722.8531877426217</v>
      </c>
      <c r="CO63" s="41">
        <v>4556.335108876091</v>
      </c>
      <c r="CP63" s="13">
        <v>824275.92155669199</v>
      </c>
      <c r="CQ63" s="79">
        <v>3755.6773207899505</v>
      </c>
      <c r="CR63" s="41">
        <v>4539.2351415515323</v>
      </c>
      <c r="CS63" s="13">
        <v>834655.14425705525</v>
      </c>
      <c r="CT63" s="79">
        <v>3788.6959618883884</v>
      </c>
      <c r="CU63" s="41">
        <v>4521.9803634649625</v>
      </c>
      <c r="CV63" s="13">
        <v>845188.84822353174</v>
      </c>
      <c r="CW63" s="79">
        <v>3821.927375086379</v>
      </c>
      <c r="CX63" s="41">
        <v>4504.5965877588596</v>
      </c>
      <c r="CY63" s="13">
        <v>855877.90974553127</v>
      </c>
      <c r="CZ63" s="79">
        <v>3855.3847117779055</v>
      </c>
      <c r="DA63" s="41">
        <v>4497.3848247600654</v>
      </c>
      <c r="DB63" s="13">
        <v>865598.52036507847</v>
      </c>
      <c r="DC63" s="79">
        <v>3892.9296498246704</v>
      </c>
    </row>
    <row r="64" spans="1:107" x14ac:dyDescent="0.35">
      <c r="A64" s="7" t="s">
        <v>85</v>
      </c>
      <c r="B64" s="4" t="s">
        <v>111</v>
      </c>
      <c r="C64" s="88">
        <v>12056.207805342307</v>
      </c>
      <c r="D64" s="13">
        <v>556110.93056103855</v>
      </c>
      <c r="E64" s="79">
        <v>6704.5889416661666</v>
      </c>
      <c r="F64" s="41">
        <v>11968.501093827103</v>
      </c>
      <c r="G64" s="13">
        <v>569575.44284667971</v>
      </c>
      <c r="H64" s="79">
        <v>6816.9643107275415</v>
      </c>
      <c r="I64" s="41">
        <v>11954.101387046065</v>
      </c>
      <c r="J64" s="13">
        <v>577677.41275261203</v>
      </c>
      <c r="K64" s="79">
        <v>6905.6143610511817</v>
      </c>
      <c r="L64" s="41">
        <v>11940.944883584571</v>
      </c>
      <c r="M64" s="13">
        <v>585903.82450946618</v>
      </c>
      <c r="N64" s="79">
        <v>6996.245275548943</v>
      </c>
      <c r="O64" s="41">
        <v>11879.507791335131</v>
      </c>
      <c r="P64" s="13">
        <v>594013.64026744128</v>
      </c>
      <c r="Q64" s="79">
        <v>7056.5896677164128</v>
      </c>
      <c r="R64" s="41">
        <v>11828.389621958289</v>
      </c>
      <c r="S64" s="13">
        <v>602629.34220806742</v>
      </c>
      <c r="T64" s="79">
        <v>7128.1346572614548</v>
      </c>
      <c r="U64" s="41">
        <v>11778.540659090086</v>
      </c>
      <c r="V64" s="13">
        <v>611395.99764504074</v>
      </c>
      <c r="W64" s="79">
        <v>7201.3526170670584</v>
      </c>
      <c r="X64" s="41">
        <v>11729.777861474449</v>
      </c>
      <c r="Y64" s="13">
        <v>620320.10136770771</v>
      </c>
      <c r="Z64" s="79">
        <v>7276.2169920505239</v>
      </c>
      <c r="AA64" s="41">
        <v>11680.745454242666</v>
      </c>
      <c r="AB64" s="13">
        <v>629433.11752413888</v>
      </c>
      <c r="AC64" s="79">
        <v>7352.2480262698755</v>
      </c>
      <c r="AD64" s="41">
        <v>12126.015544231161</v>
      </c>
      <c r="AE64" s="13">
        <v>637524.11513291521</v>
      </c>
      <c r="AF64" s="79">
        <v>7730.6273299239456</v>
      </c>
      <c r="AG64" s="41">
        <v>12085.859287182213</v>
      </c>
      <c r="AH64" s="13">
        <v>645174.99561786663</v>
      </c>
      <c r="AI64" s="79">
        <v>7797.4942126459373</v>
      </c>
      <c r="AJ64" s="41">
        <v>12043.31355561883</v>
      </c>
      <c r="AK64" s="13">
        <v>652992.56002666359</v>
      </c>
      <c r="AL64" s="79">
        <v>7864.1941498873593</v>
      </c>
      <c r="AM64" s="41">
        <v>12000.231432692046</v>
      </c>
      <c r="AN64" s="13">
        <v>660923.26082919515</v>
      </c>
      <c r="AO64" s="79">
        <v>7931.2320891998306</v>
      </c>
      <c r="AP64" s="41">
        <v>11956.604324824668</v>
      </c>
      <c r="AQ64" s="13">
        <v>668969.45742516557</v>
      </c>
      <c r="AR64" s="79">
        <v>7998.6031078253463</v>
      </c>
      <c r="AS64" s="41">
        <v>11962.073596707538</v>
      </c>
      <c r="AT64" s="13">
        <v>676930.02935781772</v>
      </c>
      <c r="AU64" s="79">
        <v>8097.48683099961</v>
      </c>
      <c r="AV64" s="41">
        <v>11923.408380502018</v>
      </c>
      <c r="AW64" s="13">
        <v>685147.11221619626</v>
      </c>
      <c r="AX64" s="79">
        <v>8169.2888196753511</v>
      </c>
      <c r="AY64" s="41">
        <v>11884.285533509616</v>
      </c>
      <c r="AZ64" s="13">
        <v>693481.09749958431</v>
      </c>
      <c r="BA64" s="79">
        <v>8241.5273747766805</v>
      </c>
      <c r="BB64" s="41">
        <v>11844.769917938154</v>
      </c>
      <c r="BC64" s="13">
        <v>701932.59169044171</v>
      </c>
      <c r="BD64" s="79">
        <v>8314.2300464753098</v>
      </c>
      <c r="BE64" s="41">
        <v>11804.85697678961</v>
      </c>
      <c r="BF64" s="13">
        <v>710503.81100346404</v>
      </c>
      <c r="BG64" s="79">
        <v>8387.3958703598491</v>
      </c>
      <c r="BH64" s="41">
        <v>11764.611228323927</v>
      </c>
      <c r="BI64" s="13">
        <v>719195.32955355814</v>
      </c>
      <c r="BJ64" s="79">
        <v>8461.0534494239182</v>
      </c>
      <c r="BK64" s="41">
        <v>11728.133863490808</v>
      </c>
      <c r="BL64" s="13">
        <v>727987.90818364453</v>
      </c>
      <c r="BM64" s="79">
        <v>8537.9396381804381</v>
      </c>
      <c r="BN64" s="41">
        <v>11691.058009362139</v>
      </c>
      <c r="BO64" s="13">
        <v>736910.12167421216</v>
      </c>
      <c r="BP64" s="79">
        <v>8615.2589801793274</v>
      </c>
      <c r="BQ64" s="41">
        <v>11653.234486098472</v>
      </c>
      <c r="BR64" s="13">
        <v>745968.35981596401</v>
      </c>
      <c r="BS64" s="79">
        <v>8692.9442161457064</v>
      </c>
      <c r="BT64" s="41">
        <v>11614.715998195918</v>
      </c>
      <c r="BU64" s="13">
        <v>755164.0247324832</v>
      </c>
      <c r="BV64" s="79">
        <v>8771.0156793223887</v>
      </c>
      <c r="BW64" s="41">
        <v>11575.264510513747</v>
      </c>
      <c r="BX64" s="13">
        <v>764505.03974252718</v>
      </c>
      <c r="BY64" s="79">
        <v>8849.3480546405772</v>
      </c>
      <c r="BZ64" s="41">
        <v>11526.043047674333</v>
      </c>
      <c r="CA64" s="13">
        <v>774113.7680065278</v>
      </c>
      <c r="CB64" s="79">
        <v>8922.4686138406214</v>
      </c>
      <c r="CC64" s="41">
        <v>11476.257970283068</v>
      </c>
      <c r="CD64" s="13">
        <v>783871.64827977377</v>
      </c>
      <c r="CE64" s="79">
        <v>8995.9132512496799</v>
      </c>
      <c r="CF64" s="41">
        <v>11425.994542859195</v>
      </c>
      <c r="CG64" s="13">
        <v>793779.36813739978</v>
      </c>
      <c r="CH64" s="79">
        <v>9069.7187285721502</v>
      </c>
      <c r="CI64" s="41">
        <v>11375.306811067758</v>
      </c>
      <c r="CJ64" s="13">
        <v>803838.4146092427</v>
      </c>
      <c r="CK64" s="79">
        <v>9143.9085927024262</v>
      </c>
      <c r="CL64" s="41">
        <v>11324.219991867825</v>
      </c>
      <c r="CM64" s="13">
        <v>814051.08823068091</v>
      </c>
      <c r="CN64" s="79">
        <v>9218.4936077436359</v>
      </c>
      <c r="CO64" s="41">
        <v>11282.353602931275</v>
      </c>
      <c r="CP64" s="13">
        <v>824275.92155669187</v>
      </c>
      <c r="CQ64" s="79">
        <v>9299.7724133846405</v>
      </c>
      <c r="CR64" s="41">
        <v>11240.010826699032</v>
      </c>
      <c r="CS64" s="13">
        <v>834655.14425705513</v>
      </c>
      <c r="CT64" s="79">
        <v>9381.5328580093428</v>
      </c>
      <c r="CU64" s="41">
        <v>11197.284709532289</v>
      </c>
      <c r="CV64" s="13">
        <v>845188.84822353174</v>
      </c>
      <c r="CW64" s="79">
        <v>9463.8201668805577</v>
      </c>
      <c r="CX64" s="41">
        <v>11154.239169688606</v>
      </c>
      <c r="CY64" s="13">
        <v>855877.90974553127</v>
      </c>
      <c r="CZ64" s="79">
        <v>9546.6669053548139</v>
      </c>
      <c r="DA64" s="41">
        <v>11136.381470834449</v>
      </c>
      <c r="DB64" s="13">
        <v>865598.52036507835</v>
      </c>
      <c r="DC64" s="79">
        <v>9639.6353233753744</v>
      </c>
    </row>
    <row r="65" spans="1:108" x14ac:dyDescent="0.35">
      <c r="A65" s="7" t="s">
        <v>86</v>
      </c>
      <c r="B65" s="4" t="s">
        <v>112</v>
      </c>
      <c r="C65" s="88">
        <v>463.70030020547335</v>
      </c>
      <c r="D65" s="13">
        <v>556110.93056103855</v>
      </c>
      <c r="E65" s="79">
        <v>257.86880544869871</v>
      </c>
      <c r="F65" s="41">
        <v>460.32696514719623</v>
      </c>
      <c r="G65" s="13">
        <v>569575.44284667959</v>
      </c>
      <c r="H65" s="79">
        <v>262.19093502798233</v>
      </c>
      <c r="I65" s="41">
        <v>459.77313027100246</v>
      </c>
      <c r="J65" s="13">
        <v>577677.41275261214</v>
      </c>
      <c r="K65" s="79">
        <v>265.60055234812239</v>
      </c>
      <c r="L65" s="41">
        <v>459.26711090709887</v>
      </c>
      <c r="M65" s="13">
        <v>585903.8245094663</v>
      </c>
      <c r="N65" s="79">
        <v>269.08635675188242</v>
      </c>
      <c r="O65" s="41">
        <v>456.9041458205819</v>
      </c>
      <c r="P65" s="13">
        <v>594013.64026744151</v>
      </c>
      <c r="Q65" s="79">
        <v>271.40729491216973</v>
      </c>
      <c r="R65" s="41">
        <v>454.93806238301113</v>
      </c>
      <c r="S65" s="13">
        <v>602629.3422080673</v>
      </c>
      <c r="T65" s="79">
        <v>274.15902527928671</v>
      </c>
      <c r="U65" s="41">
        <v>453.02079458038787</v>
      </c>
      <c r="V65" s="13">
        <v>611395.99764504074</v>
      </c>
      <c r="W65" s="79">
        <v>276.9751006564253</v>
      </c>
      <c r="X65" s="41">
        <v>451.14530236440186</v>
      </c>
      <c r="Y65" s="13">
        <v>620320.10136770783</v>
      </c>
      <c r="Z65" s="79">
        <v>279.85449969425093</v>
      </c>
      <c r="AA65" s="41">
        <v>449.25944054779484</v>
      </c>
      <c r="AB65" s="13">
        <v>629433.117524139</v>
      </c>
      <c r="AC65" s="79">
        <v>282.77877024114906</v>
      </c>
      <c r="AD65" s="41">
        <v>466.38521323966</v>
      </c>
      <c r="AE65" s="13">
        <v>637524.11513291521</v>
      </c>
      <c r="AF65" s="79">
        <v>297.33182038169019</v>
      </c>
      <c r="AG65" s="41">
        <v>464.84074181470044</v>
      </c>
      <c r="AH65" s="13">
        <v>645174.99561786675</v>
      </c>
      <c r="AI65" s="79">
        <v>299.90362356330525</v>
      </c>
      <c r="AJ65" s="41">
        <v>463.20436752380112</v>
      </c>
      <c r="AK65" s="13">
        <v>652992.56002666347</v>
      </c>
      <c r="AL65" s="79">
        <v>302.46900576489844</v>
      </c>
      <c r="AM65" s="41">
        <v>461.5473627958479</v>
      </c>
      <c r="AN65" s="13">
        <v>660923.26082919515</v>
      </c>
      <c r="AO65" s="79">
        <v>305.04738804614732</v>
      </c>
      <c r="AP65" s="41">
        <v>459.86939710864107</v>
      </c>
      <c r="AQ65" s="13">
        <v>668969.45742516557</v>
      </c>
      <c r="AR65" s="79">
        <v>307.63858107020565</v>
      </c>
      <c r="AS65" s="41">
        <v>460.07975371952068</v>
      </c>
      <c r="AT65" s="13">
        <v>676930.02935781772</v>
      </c>
      <c r="AU65" s="79">
        <v>311.4418011922927</v>
      </c>
      <c r="AV65" s="41">
        <v>458.59263001930833</v>
      </c>
      <c r="AW65" s="13">
        <v>685147.11221619626</v>
      </c>
      <c r="AX65" s="79">
        <v>314.20341614135964</v>
      </c>
      <c r="AY65" s="41">
        <v>457.08790513498519</v>
      </c>
      <c r="AZ65" s="13">
        <v>693481.0974995842</v>
      </c>
      <c r="BA65" s="79">
        <v>316.98182210679539</v>
      </c>
      <c r="BB65" s="41">
        <v>455.56807376685214</v>
      </c>
      <c r="BC65" s="13">
        <v>701932.59169044171</v>
      </c>
      <c r="BD65" s="79">
        <v>319.77807871058889</v>
      </c>
      <c r="BE65" s="41">
        <v>454.0329606457542</v>
      </c>
      <c r="BF65" s="13">
        <v>710503.81100346404</v>
      </c>
      <c r="BG65" s="79">
        <v>322.59214885999415</v>
      </c>
      <c r="BH65" s="41">
        <v>452.485047243228</v>
      </c>
      <c r="BI65" s="13">
        <v>719195.32955355826</v>
      </c>
      <c r="BJ65" s="79">
        <v>325.42513267015073</v>
      </c>
      <c r="BK65" s="41">
        <v>451.08207167272343</v>
      </c>
      <c r="BL65" s="13">
        <v>727987.90818364441</v>
      </c>
      <c r="BM65" s="79">
        <v>328.38229377617068</v>
      </c>
      <c r="BN65" s="41">
        <v>449.65607728315916</v>
      </c>
      <c r="BO65" s="13">
        <v>736910.12167421239</v>
      </c>
      <c r="BP65" s="79">
        <v>331.35611462228184</v>
      </c>
      <c r="BQ65" s="41">
        <v>448.20132638840278</v>
      </c>
      <c r="BR65" s="13">
        <v>745968.35981596389</v>
      </c>
      <c r="BS65" s="79">
        <v>334.34400831329634</v>
      </c>
      <c r="BT65" s="41">
        <v>446.71984608445837</v>
      </c>
      <c r="BU65" s="13">
        <v>755164.02473248297</v>
      </c>
      <c r="BV65" s="79">
        <v>337.34675689701493</v>
      </c>
      <c r="BW65" s="41">
        <v>445.20248117360563</v>
      </c>
      <c r="BX65" s="13">
        <v>764505.0397425273</v>
      </c>
      <c r="BY65" s="79">
        <v>340.35954056309913</v>
      </c>
      <c r="BZ65" s="41">
        <v>443.30934798747433</v>
      </c>
      <c r="CA65" s="13">
        <v>774113.76800652791</v>
      </c>
      <c r="CB65" s="79">
        <v>343.17186976310086</v>
      </c>
      <c r="CC65" s="41">
        <v>441.39453731857952</v>
      </c>
      <c r="CD65" s="13">
        <v>783871.64827977389</v>
      </c>
      <c r="CE65" s="79">
        <v>345.99666350960308</v>
      </c>
      <c r="CF65" s="41">
        <v>439.46132857150747</v>
      </c>
      <c r="CG65" s="13">
        <v>793779.36813740002</v>
      </c>
      <c r="CH65" s="79">
        <v>348.83533571431349</v>
      </c>
      <c r="CI65" s="41">
        <v>437.51180042568296</v>
      </c>
      <c r="CJ65" s="13">
        <v>803838.4146092427</v>
      </c>
      <c r="CK65" s="79">
        <v>351.6887920270164</v>
      </c>
      <c r="CL65" s="41">
        <v>435.5469227641471</v>
      </c>
      <c r="CM65" s="13">
        <v>814051.08823068091</v>
      </c>
      <c r="CN65" s="79">
        <v>354.55744645167829</v>
      </c>
      <c r="CO65" s="41">
        <v>433.93667703581821</v>
      </c>
      <c r="CP65" s="13">
        <v>824275.92155669199</v>
      </c>
      <c r="CQ65" s="79">
        <v>357.68355436094765</v>
      </c>
      <c r="CR65" s="41">
        <v>432.30810871919357</v>
      </c>
      <c r="CS65" s="13">
        <v>834655.14425705525</v>
      </c>
      <c r="CT65" s="79">
        <v>360.82818684651323</v>
      </c>
      <c r="CU65" s="41">
        <v>430.66479652047258</v>
      </c>
      <c r="CV65" s="13">
        <v>845188.84822353174</v>
      </c>
      <c r="CW65" s="79">
        <v>363.9930833415599</v>
      </c>
      <c r="CX65" s="41">
        <v>429.00919883417714</v>
      </c>
      <c r="CY65" s="13">
        <v>855877.90974553139</v>
      </c>
      <c r="CZ65" s="79">
        <v>367.17949635980057</v>
      </c>
      <c r="DA65" s="41">
        <v>428.3223642628634</v>
      </c>
      <c r="DB65" s="13">
        <v>865598.52036507858</v>
      </c>
      <c r="DC65" s="79">
        <v>370.75520474520675</v>
      </c>
    </row>
    <row r="66" spans="1:108" x14ac:dyDescent="0.35">
      <c r="A66" s="7" t="s">
        <v>87</v>
      </c>
      <c r="B66" s="4" t="s">
        <v>113</v>
      </c>
      <c r="C66" s="88">
        <v>1391.1009006164199</v>
      </c>
      <c r="D66" s="13">
        <v>556110.93056103855</v>
      </c>
      <c r="E66" s="79">
        <v>773.60641634609601</v>
      </c>
      <c r="F66" s="41">
        <v>1380.9808954415887</v>
      </c>
      <c r="G66" s="13">
        <v>569575.44284667959</v>
      </c>
      <c r="H66" s="79">
        <v>786.57280508394695</v>
      </c>
      <c r="I66" s="41">
        <v>1379.3193908130072</v>
      </c>
      <c r="J66" s="13">
        <v>577677.41275261214</v>
      </c>
      <c r="K66" s="79">
        <v>796.80165704436706</v>
      </c>
      <c r="L66" s="41">
        <v>1377.8013327212964</v>
      </c>
      <c r="M66" s="13">
        <v>585903.8245094663</v>
      </c>
      <c r="N66" s="79">
        <v>807.2590702556472</v>
      </c>
      <c r="O66" s="41">
        <v>1370.7124374617456</v>
      </c>
      <c r="P66" s="13">
        <v>594013.6402674414</v>
      </c>
      <c r="Q66" s="79">
        <v>814.22188473650908</v>
      </c>
      <c r="R66" s="41">
        <v>1364.8141871490334</v>
      </c>
      <c r="S66" s="13">
        <v>602629.34220806742</v>
      </c>
      <c r="T66" s="79">
        <v>822.47707583786018</v>
      </c>
      <c r="U66" s="41">
        <v>1359.0623837411636</v>
      </c>
      <c r="V66" s="13">
        <v>611395.99764504074</v>
      </c>
      <c r="W66" s="79">
        <v>830.92530196927589</v>
      </c>
      <c r="X66" s="41">
        <v>1353.4359070932055</v>
      </c>
      <c r="Y66" s="13">
        <v>620320.10136770771</v>
      </c>
      <c r="Z66" s="79">
        <v>839.56349908275274</v>
      </c>
      <c r="AA66" s="41">
        <v>1347.7783216433843</v>
      </c>
      <c r="AB66" s="13">
        <v>629433.11752413888</v>
      </c>
      <c r="AC66" s="79">
        <v>848.33631072344701</v>
      </c>
      <c r="AD66" s="41">
        <v>1399.15563971898</v>
      </c>
      <c r="AE66" s="13">
        <v>637524.11513291521</v>
      </c>
      <c r="AF66" s="79">
        <v>891.99546114507052</v>
      </c>
      <c r="AG66" s="41">
        <v>1394.5222254441012</v>
      </c>
      <c r="AH66" s="13">
        <v>645174.99561786675</v>
      </c>
      <c r="AI66" s="79">
        <v>899.71087068991574</v>
      </c>
      <c r="AJ66" s="41">
        <v>1389.6131025714033</v>
      </c>
      <c r="AK66" s="13">
        <v>652992.56002666359</v>
      </c>
      <c r="AL66" s="79">
        <v>907.40701729469527</v>
      </c>
      <c r="AM66" s="41">
        <v>1384.6420883875435</v>
      </c>
      <c r="AN66" s="13">
        <v>660923.26082919515</v>
      </c>
      <c r="AO66" s="79">
        <v>915.1421641384419</v>
      </c>
      <c r="AP66" s="41">
        <v>1379.6081913259231</v>
      </c>
      <c r="AQ66" s="13">
        <v>668969.45742516557</v>
      </c>
      <c r="AR66" s="79">
        <v>922.91574321061682</v>
      </c>
      <c r="AS66" s="41">
        <v>1380.2392611585619</v>
      </c>
      <c r="AT66" s="13">
        <v>676930.02935781784</v>
      </c>
      <c r="AU66" s="79">
        <v>934.3254035768781</v>
      </c>
      <c r="AV66" s="41">
        <v>1375.7778900579249</v>
      </c>
      <c r="AW66" s="13">
        <v>685147.11221619626</v>
      </c>
      <c r="AX66" s="79">
        <v>942.6102484240788</v>
      </c>
      <c r="AY66" s="41">
        <v>1371.2637154049555</v>
      </c>
      <c r="AZ66" s="13">
        <v>693481.09749958431</v>
      </c>
      <c r="BA66" s="79">
        <v>950.94546632038612</v>
      </c>
      <c r="BB66" s="41">
        <v>1366.7042213005564</v>
      </c>
      <c r="BC66" s="13">
        <v>701932.59169044171</v>
      </c>
      <c r="BD66" s="79">
        <v>959.33423613176649</v>
      </c>
      <c r="BE66" s="41">
        <v>1362.0988819372626</v>
      </c>
      <c r="BF66" s="13">
        <v>710503.81100346404</v>
      </c>
      <c r="BG66" s="79">
        <v>967.77644657998246</v>
      </c>
      <c r="BH66" s="41">
        <v>1357.4551417296839</v>
      </c>
      <c r="BI66" s="13">
        <v>719195.32955355826</v>
      </c>
      <c r="BJ66" s="79">
        <v>976.27539801045214</v>
      </c>
      <c r="BK66" s="41">
        <v>1353.2462150181702</v>
      </c>
      <c r="BL66" s="13">
        <v>727987.90818364441</v>
      </c>
      <c r="BM66" s="79">
        <v>985.14688132851211</v>
      </c>
      <c r="BN66" s="41">
        <v>1348.9682318494774</v>
      </c>
      <c r="BO66" s="13">
        <v>736910.12167421228</v>
      </c>
      <c r="BP66" s="79">
        <v>994.06834386684545</v>
      </c>
      <c r="BQ66" s="41">
        <v>1344.6039791652081</v>
      </c>
      <c r="BR66" s="13">
        <v>745968.35981596413</v>
      </c>
      <c r="BS66" s="79">
        <v>1003.0320249398891</v>
      </c>
      <c r="BT66" s="41">
        <v>1340.1595382533749</v>
      </c>
      <c r="BU66" s="13">
        <v>755164.02473248309</v>
      </c>
      <c r="BV66" s="79">
        <v>1012.0402706910447</v>
      </c>
      <c r="BW66" s="41">
        <v>1335.6074435208168</v>
      </c>
      <c r="BX66" s="13">
        <v>764505.03974252741</v>
      </c>
      <c r="BY66" s="79">
        <v>1021.0786216892974</v>
      </c>
      <c r="BZ66" s="41">
        <v>1329.9280439624229</v>
      </c>
      <c r="CA66" s="13">
        <v>774113.76800652803</v>
      </c>
      <c r="CB66" s="79">
        <v>1029.5156092893026</v>
      </c>
      <c r="CC66" s="41">
        <v>1324.1836119557386</v>
      </c>
      <c r="CD66" s="13">
        <v>783871.64827977389</v>
      </c>
      <c r="CE66" s="79">
        <v>1037.9899905288094</v>
      </c>
      <c r="CF66" s="41">
        <v>1318.3839857145224</v>
      </c>
      <c r="CG66" s="13">
        <v>793779.3681373999</v>
      </c>
      <c r="CH66" s="79">
        <v>1046.5060071429405</v>
      </c>
      <c r="CI66" s="41">
        <v>1312.5354012770488</v>
      </c>
      <c r="CJ66" s="13">
        <v>803838.41460924281</v>
      </c>
      <c r="CK66" s="79">
        <v>1055.0663760810492</v>
      </c>
      <c r="CL66" s="41">
        <v>1306.6407682924412</v>
      </c>
      <c r="CM66" s="13">
        <v>814051.08823068079</v>
      </c>
      <c r="CN66" s="79">
        <v>1063.6723393550346</v>
      </c>
      <c r="CO66" s="41">
        <v>1301.8100311074545</v>
      </c>
      <c r="CP66" s="13">
        <v>824275.92155669199</v>
      </c>
      <c r="CQ66" s="79">
        <v>1073.0506630828429</v>
      </c>
      <c r="CR66" s="41">
        <v>1296.9243261575807</v>
      </c>
      <c r="CS66" s="13">
        <v>834655.14425705513</v>
      </c>
      <c r="CT66" s="79">
        <v>1082.4845605395396</v>
      </c>
      <c r="CU66" s="41">
        <v>1291.9943895614176</v>
      </c>
      <c r="CV66" s="13">
        <v>845188.84822353185</v>
      </c>
      <c r="CW66" s="79">
        <v>1091.9792500246797</v>
      </c>
      <c r="CX66" s="41">
        <v>1287.0275965025314</v>
      </c>
      <c r="CY66" s="13">
        <v>855877.90974553139</v>
      </c>
      <c r="CZ66" s="79">
        <v>1101.5384890794016</v>
      </c>
      <c r="DA66" s="41">
        <v>1284.9670927885902</v>
      </c>
      <c r="DB66" s="13">
        <v>865598.52036507858</v>
      </c>
      <c r="DC66" s="79">
        <v>1112.2656142356202</v>
      </c>
    </row>
    <row r="67" spans="1:108" x14ac:dyDescent="0.35">
      <c r="A67" s="7" t="s">
        <v>88</v>
      </c>
      <c r="B67" s="4" t="s">
        <v>114</v>
      </c>
      <c r="C67" s="88">
        <v>1159.2507505136834</v>
      </c>
      <c r="D67" s="13">
        <v>556110.93056103855</v>
      </c>
      <c r="E67" s="79">
        <v>644.67201362174683</v>
      </c>
      <c r="F67" s="41">
        <v>1150.8174128679907</v>
      </c>
      <c r="G67" s="13">
        <v>569575.44284667959</v>
      </c>
      <c r="H67" s="79">
        <v>655.47733756995592</v>
      </c>
      <c r="I67" s="41">
        <v>1149.4328256775061</v>
      </c>
      <c r="J67" s="13">
        <v>577677.41275261214</v>
      </c>
      <c r="K67" s="79">
        <v>664.00138087030598</v>
      </c>
      <c r="L67" s="41">
        <v>1148.1677772677472</v>
      </c>
      <c r="M67" s="13">
        <v>585903.82450946618</v>
      </c>
      <c r="N67" s="79">
        <v>672.71589187970608</v>
      </c>
      <c r="O67" s="41">
        <v>1142.2603645514548</v>
      </c>
      <c r="P67" s="13">
        <v>594013.64026744128</v>
      </c>
      <c r="Q67" s="79">
        <v>678.51823728042427</v>
      </c>
      <c r="R67" s="41">
        <v>1137.3451559575278</v>
      </c>
      <c r="S67" s="13">
        <v>602629.34220806754</v>
      </c>
      <c r="T67" s="79">
        <v>685.39756319821686</v>
      </c>
      <c r="U67" s="41">
        <v>1132.5519864509697</v>
      </c>
      <c r="V67" s="13">
        <v>611395.99764504074</v>
      </c>
      <c r="W67" s="79">
        <v>692.4377516410633</v>
      </c>
      <c r="X67" s="41">
        <v>1127.8632559110047</v>
      </c>
      <c r="Y67" s="13">
        <v>620320.10136770783</v>
      </c>
      <c r="Z67" s="79">
        <v>699.63624923562736</v>
      </c>
      <c r="AA67" s="41">
        <v>1123.1486013694871</v>
      </c>
      <c r="AB67" s="13">
        <v>629433.11752413888</v>
      </c>
      <c r="AC67" s="79">
        <v>706.94692560287262</v>
      </c>
      <c r="AD67" s="41">
        <v>1165.9630330991502</v>
      </c>
      <c r="AE67" s="13">
        <v>637524.11513291509</v>
      </c>
      <c r="AF67" s="79">
        <v>743.32955095422551</v>
      </c>
      <c r="AG67" s="41">
        <v>1162.1018545367513</v>
      </c>
      <c r="AH67" s="13">
        <v>645174.99561786663</v>
      </c>
      <c r="AI67" s="79">
        <v>749.75905890826323</v>
      </c>
      <c r="AJ67" s="41">
        <v>1158.0109188095028</v>
      </c>
      <c r="AK67" s="13">
        <v>652992.56002666359</v>
      </c>
      <c r="AL67" s="79">
        <v>756.17251441224607</v>
      </c>
      <c r="AM67" s="41">
        <v>1153.8684069896196</v>
      </c>
      <c r="AN67" s="13">
        <v>660923.26082919526</v>
      </c>
      <c r="AO67" s="79">
        <v>762.61847011536838</v>
      </c>
      <c r="AP67" s="41">
        <v>1149.6734927716027</v>
      </c>
      <c r="AQ67" s="13">
        <v>668969.45742516557</v>
      </c>
      <c r="AR67" s="79">
        <v>769.09645267551412</v>
      </c>
      <c r="AS67" s="41">
        <v>1150.1993842988018</v>
      </c>
      <c r="AT67" s="13">
        <v>676930.02935781784</v>
      </c>
      <c r="AU67" s="79">
        <v>778.60450298073181</v>
      </c>
      <c r="AV67" s="41">
        <v>1146.481575048271</v>
      </c>
      <c r="AW67" s="13">
        <v>685147.11221619626</v>
      </c>
      <c r="AX67" s="79">
        <v>785.5085403533991</v>
      </c>
      <c r="AY67" s="41">
        <v>1142.7197628374631</v>
      </c>
      <c r="AZ67" s="13">
        <v>693481.09749958408</v>
      </c>
      <c r="BA67" s="79">
        <v>792.45455526698845</v>
      </c>
      <c r="BB67" s="41">
        <v>1138.9201844171303</v>
      </c>
      <c r="BC67" s="13">
        <v>701932.59169044171</v>
      </c>
      <c r="BD67" s="79">
        <v>799.44519677647213</v>
      </c>
      <c r="BE67" s="41">
        <v>1135.0824016143856</v>
      </c>
      <c r="BF67" s="13">
        <v>710503.81100346392</v>
      </c>
      <c r="BG67" s="79">
        <v>806.48037214998544</v>
      </c>
      <c r="BH67" s="41">
        <v>1131.21261810807</v>
      </c>
      <c r="BI67" s="13">
        <v>719195.32955355826</v>
      </c>
      <c r="BJ67" s="79">
        <v>813.56283167537686</v>
      </c>
      <c r="BK67" s="41">
        <v>1127.7051791818085</v>
      </c>
      <c r="BL67" s="13">
        <v>727987.90818364453</v>
      </c>
      <c r="BM67" s="79">
        <v>820.9557344404268</v>
      </c>
      <c r="BN67" s="41">
        <v>1124.1401932078979</v>
      </c>
      <c r="BO67" s="13">
        <v>736910.12167421228</v>
      </c>
      <c r="BP67" s="79">
        <v>828.39028655570462</v>
      </c>
      <c r="BQ67" s="41">
        <v>1120.5033159710069</v>
      </c>
      <c r="BR67" s="13">
        <v>745968.35981596413</v>
      </c>
      <c r="BS67" s="79">
        <v>835.860020783241</v>
      </c>
      <c r="BT67" s="41">
        <v>1116.7996152111459</v>
      </c>
      <c r="BU67" s="13">
        <v>755164.02473248309</v>
      </c>
      <c r="BV67" s="79">
        <v>843.36689224253735</v>
      </c>
      <c r="BW67" s="41">
        <v>1113.006202934014</v>
      </c>
      <c r="BX67" s="13">
        <v>764505.03974252741</v>
      </c>
      <c r="BY67" s="79">
        <v>850.89885140774788</v>
      </c>
      <c r="BZ67" s="41">
        <v>1108.2733699686858</v>
      </c>
      <c r="CA67" s="13">
        <v>774113.76800652803</v>
      </c>
      <c r="CB67" s="79">
        <v>857.92967440775215</v>
      </c>
      <c r="CC67" s="41">
        <v>1103.4863432964489</v>
      </c>
      <c r="CD67" s="13">
        <v>783871.64827977389</v>
      </c>
      <c r="CE67" s="79">
        <v>864.99165877400776</v>
      </c>
      <c r="CF67" s="41">
        <v>1098.6533214287688</v>
      </c>
      <c r="CG67" s="13">
        <v>793779.3681373999</v>
      </c>
      <c r="CH67" s="79">
        <v>872.08833928578372</v>
      </c>
      <c r="CI67" s="41">
        <v>1093.7795010642074</v>
      </c>
      <c r="CJ67" s="13">
        <v>803838.41460924281</v>
      </c>
      <c r="CK67" s="79">
        <v>879.22198006754104</v>
      </c>
      <c r="CL67" s="41">
        <v>1088.8673069103677</v>
      </c>
      <c r="CM67" s="13">
        <v>814051.08823068091</v>
      </c>
      <c r="CN67" s="79">
        <v>886.39361612919572</v>
      </c>
      <c r="CO67" s="41">
        <v>1084.8416925895456</v>
      </c>
      <c r="CP67" s="13">
        <v>824275.92155669199</v>
      </c>
      <c r="CQ67" s="79">
        <v>894.20888590236927</v>
      </c>
      <c r="CR67" s="41">
        <v>1080.7702717979839</v>
      </c>
      <c r="CS67" s="13">
        <v>834655.14425705513</v>
      </c>
      <c r="CT67" s="79">
        <v>902.070467116283</v>
      </c>
      <c r="CU67" s="41">
        <v>1076.6619913011816</v>
      </c>
      <c r="CV67" s="13">
        <v>845188.84822353174</v>
      </c>
      <c r="CW67" s="79">
        <v>909.98270835389985</v>
      </c>
      <c r="CX67" s="41">
        <v>1072.522997085443</v>
      </c>
      <c r="CY67" s="13">
        <v>855877.90974553127</v>
      </c>
      <c r="CZ67" s="79">
        <v>917.94874089950144</v>
      </c>
      <c r="DA67" s="41">
        <v>1070.8059106571586</v>
      </c>
      <c r="DB67" s="13">
        <v>865598.52036507835</v>
      </c>
      <c r="DC67" s="79">
        <v>926.8880118630168</v>
      </c>
    </row>
    <row r="68" spans="1:108" x14ac:dyDescent="0.35">
      <c r="A68" s="7" t="s">
        <v>89</v>
      </c>
      <c r="B68" s="4" t="s">
        <v>115</v>
      </c>
      <c r="C68" s="88">
        <v>927.40060041094671</v>
      </c>
      <c r="D68" s="13">
        <v>556110.93056103855</v>
      </c>
      <c r="E68" s="79">
        <v>515.73761089739742</v>
      </c>
      <c r="F68" s="41">
        <v>920.65393029439247</v>
      </c>
      <c r="G68" s="13">
        <v>569575.44284667959</v>
      </c>
      <c r="H68" s="79">
        <v>524.38187005596467</v>
      </c>
      <c r="I68" s="41">
        <v>919.54626054200492</v>
      </c>
      <c r="J68" s="13">
        <v>577677.41275261214</v>
      </c>
      <c r="K68" s="79">
        <v>531.20110469624478</v>
      </c>
      <c r="L68" s="41">
        <v>918.53422181419774</v>
      </c>
      <c r="M68" s="13">
        <v>585903.8245094663</v>
      </c>
      <c r="N68" s="79">
        <v>538.17271350376484</v>
      </c>
      <c r="O68" s="41">
        <v>913.80829164116381</v>
      </c>
      <c r="P68" s="13">
        <v>594013.64026744151</v>
      </c>
      <c r="Q68" s="79">
        <v>542.81458982433946</v>
      </c>
      <c r="R68" s="41">
        <v>909.87612476602226</v>
      </c>
      <c r="S68" s="13">
        <v>602629.3422080673</v>
      </c>
      <c r="T68" s="79">
        <v>548.31805055857342</v>
      </c>
      <c r="U68" s="41">
        <v>906.04158916077574</v>
      </c>
      <c r="V68" s="13">
        <v>611395.99764504074</v>
      </c>
      <c r="W68" s="79">
        <v>553.9502013128506</v>
      </c>
      <c r="X68" s="41">
        <v>902.29060472880371</v>
      </c>
      <c r="Y68" s="13">
        <v>620320.10136770783</v>
      </c>
      <c r="Z68" s="79">
        <v>559.70899938850187</v>
      </c>
      <c r="AA68" s="41">
        <v>898.51888109558968</v>
      </c>
      <c r="AB68" s="13">
        <v>629433.117524139</v>
      </c>
      <c r="AC68" s="79">
        <v>565.55754048229812</v>
      </c>
      <c r="AD68" s="41">
        <v>932.77042647932001</v>
      </c>
      <c r="AE68" s="13">
        <v>637524.11513291521</v>
      </c>
      <c r="AF68" s="79">
        <v>594.66364076338039</v>
      </c>
      <c r="AG68" s="41">
        <v>929.68148362940087</v>
      </c>
      <c r="AH68" s="13">
        <v>645174.99561786675</v>
      </c>
      <c r="AI68" s="79">
        <v>599.80724712661049</v>
      </c>
      <c r="AJ68" s="41">
        <v>926.40873504760225</v>
      </c>
      <c r="AK68" s="13">
        <v>652992.56002666347</v>
      </c>
      <c r="AL68" s="79">
        <v>604.93801152979688</v>
      </c>
      <c r="AM68" s="41">
        <v>923.09472559169581</v>
      </c>
      <c r="AN68" s="13">
        <v>660923.26082919515</v>
      </c>
      <c r="AO68" s="79">
        <v>610.09477609229464</v>
      </c>
      <c r="AP68" s="41">
        <v>919.73879421728213</v>
      </c>
      <c r="AQ68" s="13">
        <v>668969.45742516557</v>
      </c>
      <c r="AR68" s="79">
        <v>615.27716214041129</v>
      </c>
      <c r="AS68" s="41">
        <v>920.15950743904136</v>
      </c>
      <c r="AT68" s="13">
        <v>676930.02935781772</v>
      </c>
      <c r="AU68" s="79">
        <v>622.8836023845854</v>
      </c>
      <c r="AV68" s="41">
        <v>917.18526003861666</v>
      </c>
      <c r="AW68" s="13">
        <v>685147.11221619626</v>
      </c>
      <c r="AX68" s="79">
        <v>628.40683228271928</v>
      </c>
      <c r="AY68" s="41">
        <v>914.17581026997038</v>
      </c>
      <c r="AZ68" s="13">
        <v>693481.0974995842</v>
      </c>
      <c r="BA68" s="79">
        <v>633.96364421359078</v>
      </c>
      <c r="BB68" s="41">
        <v>911.13614753370427</v>
      </c>
      <c r="BC68" s="13">
        <v>701932.59169044171</v>
      </c>
      <c r="BD68" s="79">
        <v>639.55615742117777</v>
      </c>
      <c r="BE68" s="41">
        <v>908.0659212915084</v>
      </c>
      <c r="BF68" s="13">
        <v>710503.81100346404</v>
      </c>
      <c r="BG68" s="79">
        <v>645.18429771998831</v>
      </c>
      <c r="BH68" s="41">
        <v>904.97009448645599</v>
      </c>
      <c r="BI68" s="13">
        <v>719195.32955355826</v>
      </c>
      <c r="BJ68" s="79">
        <v>650.85026534030146</v>
      </c>
      <c r="BK68" s="41">
        <v>902.16414334544686</v>
      </c>
      <c r="BL68" s="13">
        <v>727987.90818364441</v>
      </c>
      <c r="BM68" s="79">
        <v>656.76458755234137</v>
      </c>
      <c r="BN68" s="41">
        <v>899.31215456631833</v>
      </c>
      <c r="BO68" s="13">
        <v>736910.12167421239</v>
      </c>
      <c r="BP68" s="79">
        <v>662.71222924456367</v>
      </c>
      <c r="BQ68" s="41">
        <v>896.40265277680555</v>
      </c>
      <c r="BR68" s="13">
        <v>745968.35981596389</v>
      </c>
      <c r="BS68" s="79">
        <v>668.68801662659268</v>
      </c>
      <c r="BT68" s="41">
        <v>893.43969216891674</v>
      </c>
      <c r="BU68" s="13">
        <v>755164.02473248297</v>
      </c>
      <c r="BV68" s="79">
        <v>674.69351379402985</v>
      </c>
      <c r="BW68" s="41">
        <v>890.40496234721127</v>
      </c>
      <c r="BX68" s="13">
        <v>764505.0397425273</v>
      </c>
      <c r="BY68" s="79">
        <v>680.71908112619826</v>
      </c>
      <c r="BZ68" s="41">
        <v>886.61869597494865</v>
      </c>
      <c r="CA68" s="13">
        <v>774113.76800652791</v>
      </c>
      <c r="CB68" s="79">
        <v>686.34373952620172</v>
      </c>
      <c r="CC68" s="41">
        <v>882.78907463715905</v>
      </c>
      <c r="CD68" s="13">
        <v>783871.64827977389</v>
      </c>
      <c r="CE68" s="79">
        <v>691.99332701920616</v>
      </c>
      <c r="CF68" s="41">
        <v>878.92265714301493</v>
      </c>
      <c r="CG68" s="13">
        <v>793779.36813740002</v>
      </c>
      <c r="CH68" s="79">
        <v>697.67067142862697</v>
      </c>
      <c r="CI68" s="41">
        <v>875.02360085136593</v>
      </c>
      <c r="CJ68" s="13">
        <v>803838.4146092427</v>
      </c>
      <c r="CK68" s="79">
        <v>703.37758405403281</v>
      </c>
      <c r="CL68" s="41">
        <v>871.0938455282942</v>
      </c>
      <c r="CM68" s="13">
        <v>814051.08823068091</v>
      </c>
      <c r="CN68" s="79">
        <v>709.11489290335658</v>
      </c>
      <c r="CO68" s="41">
        <v>867.87335407163641</v>
      </c>
      <c r="CP68" s="13">
        <v>824275.92155669199</v>
      </c>
      <c r="CQ68" s="79">
        <v>715.36710872189531</v>
      </c>
      <c r="CR68" s="41">
        <v>864.61621743838714</v>
      </c>
      <c r="CS68" s="13">
        <v>834655.14425705525</v>
      </c>
      <c r="CT68" s="79">
        <v>721.65637369302647</v>
      </c>
      <c r="CU68" s="41">
        <v>861.32959304094516</v>
      </c>
      <c r="CV68" s="13">
        <v>845188.84822353174</v>
      </c>
      <c r="CW68" s="79">
        <v>727.98616668311979</v>
      </c>
      <c r="CX68" s="41">
        <v>858.01839766835428</v>
      </c>
      <c r="CY68" s="13">
        <v>855877.90974553139</v>
      </c>
      <c r="CZ68" s="79">
        <v>734.35899271960113</v>
      </c>
      <c r="DA68" s="41">
        <v>856.6447285257268</v>
      </c>
      <c r="DB68" s="13">
        <v>865598.52036507858</v>
      </c>
      <c r="DC68" s="79">
        <v>741.51040949041351</v>
      </c>
    </row>
    <row r="69" spans="1:108" ht="15" thickBot="1" x14ac:dyDescent="0.4">
      <c r="A69" s="8" t="s">
        <v>90</v>
      </c>
      <c r="B69" s="5" t="s">
        <v>116</v>
      </c>
      <c r="C69" s="91">
        <v>463.70030020547335</v>
      </c>
      <c r="D69" s="17">
        <v>556110.93056103855</v>
      </c>
      <c r="E69" s="81">
        <v>257.86880544869871</v>
      </c>
      <c r="F69" s="45">
        <v>460.32696514719623</v>
      </c>
      <c r="G69" s="17">
        <v>569575.44284667959</v>
      </c>
      <c r="H69" s="81">
        <v>262.19093502798233</v>
      </c>
      <c r="I69" s="45">
        <v>459.77313027100246</v>
      </c>
      <c r="J69" s="17">
        <v>577677.41275261214</v>
      </c>
      <c r="K69" s="81">
        <v>265.60055234812239</v>
      </c>
      <c r="L69" s="45">
        <v>459.26711090709887</v>
      </c>
      <c r="M69" s="17">
        <v>585903.8245094663</v>
      </c>
      <c r="N69" s="81">
        <v>269.08635675188242</v>
      </c>
      <c r="O69" s="45">
        <v>456.9041458205819</v>
      </c>
      <c r="P69" s="17">
        <v>594013.64026744151</v>
      </c>
      <c r="Q69" s="81">
        <v>271.40729491216973</v>
      </c>
      <c r="R69" s="45">
        <v>454.93806238301113</v>
      </c>
      <c r="S69" s="17">
        <v>602629.3422080673</v>
      </c>
      <c r="T69" s="81">
        <v>274.15902527928671</v>
      </c>
      <c r="U69" s="45">
        <v>453.02079458038787</v>
      </c>
      <c r="V69" s="17">
        <v>611395.99764504074</v>
      </c>
      <c r="W69" s="81">
        <v>276.9751006564253</v>
      </c>
      <c r="X69" s="45">
        <v>451.14530236440186</v>
      </c>
      <c r="Y69" s="17">
        <v>620320.10136770783</v>
      </c>
      <c r="Z69" s="81">
        <v>279.85449969425093</v>
      </c>
      <c r="AA69" s="45">
        <v>449.25944054779484</v>
      </c>
      <c r="AB69" s="17">
        <v>629433.117524139</v>
      </c>
      <c r="AC69" s="81">
        <v>282.77877024114906</v>
      </c>
      <c r="AD69" s="45">
        <v>466.38521323966</v>
      </c>
      <c r="AE69" s="17">
        <v>637524.11513291521</v>
      </c>
      <c r="AF69" s="81">
        <v>297.33182038169019</v>
      </c>
      <c r="AG69" s="45">
        <v>464.84074181470044</v>
      </c>
      <c r="AH69" s="17">
        <v>645174.99561786675</v>
      </c>
      <c r="AI69" s="81">
        <v>299.90362356330525</v>
      </c>
      <c r="AJ69" s="45">
        <v>463.20436752380112</v>
      </c>
      <c r="AK69" s="17">
        <v>652992.56002666347</v>
      </c>
      <c r="AL69" s="81">
        <v>302.46900576489844</v>
      </c>
      <c r="AM69" s="45">
        <v>461.5473627958479</v>
      </c>
      <c r="AN69" s="17">
        <v>660923.26082919515</v>
      </c>
      <c r="AO69" s="81">
        <v>305.04738804614732</v>
      </c>
      <c r="AP69" s="45">
        <v>459.86939710864107</v>
      </c>
      <c r="AQ69" s="17">
        <v>668969.45742516557</v>
      </c>
      <c r="AR69" s="81">
        <v>307.63858107020565</v>
      </c>
      <c r="AS69" s="45">
        <v>460.07975371952068</v>
      </c>
      <c r="AT69" s="17">
        <v>676930.02935781772</v>
      </c>
      <c r="AU69" s="81">
        <v>311.4418011922927</v>
      </c>
      <c r="AV69" s="45">
        <v>458.59263001930833</v>
      </c>
      <c r="AW69" s="17">
        <v>685147.11221619626</v>
      </c>
      <c r="AX69" s="81">
        <v>314.20341614135964</v>
      </c>
      <c r="AY69" s="45">
        <v>457.08790513498519</v>
      </c>
      <c r="AZ69" s="17">
        <v>693481.0974995842</v>
      </c>
      <c r="BA69" s="81">
        <v>316.98182210679539</v>
      </c>
      <c r="BB69" s="45">
        <v>455.56807376685214</v>
      </c>
      <c r="BC69" s="17">
        <v>701932.59169044171</v>
      </c>
      <c r="BD69" s="81">
        <v>319.77807871058889</v>
      </c>
      <c r="BE69" s="45">
        <v>454.0329606457542</v>
      </c>
      <c r="BF69" s="17">
        <v>710503.81100346404</v>
      </c>
      <c r="BG69" s="81">
        <v>322.59214885999415</v>
      </c>
      <c r="BH69" s="45">
        <v>452.485047243228</v>
      </c>
      <c r="BI69" s="17">
        <v>719195.32955355826</v>
      </c>
      <c r="BJ69" s="81">
        <v>325.42513267015073</v>
      </c>
      <c r="BK69" s="45">
        <v>451.08207167272343</v>
      </c>
      <c r="BL69" s="17">
        <v>727987.90818364441</v>
      </c>
      <c r="BM69" s="81">
        <v>328.38229377617068</v>
      </c>
      <c r="BN69" s="45">
        <v>449.65607728315916</v>
      </c>
      <c r="BO69" s="17">
        <v>736910.12167421239</v>
      </c>
      <c r="BP69" s="81">
        <v>331.35611462228184</v>
      </c>
      <c r="BQ69" s="45">
        <v>448.20132638840278</v>
      </c>
      <c r="BR69" s="17">
        <v>745968.35981596389</v>
      </c>
      <c r="BS69" s="81">
        <v>334.34400831329634</v>
      </c>
      <c r="BT69" s="45">
        <v>446.71984608445837</v>
      </c>
      <c r="BU69" s="17">
        <v>755164.02473248297</v>
      </c>
      <c r="BV69" s="81">
        <v>337.34675689701493</v>
      </c>
      <c r="BW69" s="45">
        <v>445.20248117360563</v>
      </c>
      <c r="BX69" s="17">
        <v>764505.0397425273</v>
      </c>
      <c r="BY69" s="81">
        <v>340.35954056309913</v>
      </c>
      <c r="BZ69" s="45">
        <v>443.30934798747433</v>
      </c>
      <c r="CA69" s="17">
        <v>774113.76800652791</v>
      </c>
      <c r="CB69" s="81">
        <v>343.17186976310086</v>
      </c>
      <c r="CC69" s="45">
        <v>441.39453731857952</v>
      </c>
      <c r="CD69" s="17">
        <v>783871.64827977389</v>
      </c>
      <c r="CE69" s="81">
        <v>345.99666350960308</v>
      </c>
      <c r="CF69" s="45">
        <v>439.46132857150747</v>
      </c>
      <c r="CG69" s="17">
        <v>793779.36813740002</v>
      </c>
      <c r="CH69" s="81">
        <v>348.83533571431349</v>
      </c>
      <c r="CI69" s="45">
        <v>437.51180042568296</v>
      </c>
      <c r="CJ69" s="17">
        <v>803838.4146092427</v>
      </c>
      <c r="CK69" s="81">
        <v>351.6887920270164</v>
      </c>
      <c r="CL69" s="45">
        <v>435.5469227641471</v>
      </c>
      <c r="CM69" s="17">
        <v>814051.08823068091</v>
      </c>
      <c r="CN69" s="81">
        <v>354.55744645167829</v>
      </c>
      <c r="CO69" s="45">
        <v>433.93667703581821</v>
      </c>
      <c r="CP69" s="17">
        <v>824275.92155669199</v>
      </c>
      <c r="CQ69" s="81">
        <v>357.68355436094765</v>
      </c>
      <c r="CR69" s="45">
        <v>432.30810871919357</v>
      </c>
      <c r="CS69" s="17">
        <v>834655.14425705525</v>
      </c>
      <c r="CT69" s="81">
        <v>360.82818684651323</v>
      </c>
      <c r="CU69" s="45">
        <v>430.66479652047258</v>
      </c>
      <c r="CV69" s="17">
        <v>845188.84822353174</v>
      </c>
      <c r="CW69" s="81">
        <v>363.9930833415599</v>
      </c>
      <c r="CX69" s="45">
        <v>429.00919883417714</v>
      </c>
      <c r="CY69" s="17">
        <v>855877.90974553139</v>
      </c>
      <c r="CZ69" s="81">
        <v>367.17949635980057</v>
      </c>
      <c r="DA69" s="45">
        <v>428.3223642628634</v>
      </c>
      <c r="DB69" s="17">
        <v>865598.52036507858</v>
      </c>
      <c r="DC69" s="81">
        <v>370.75520474520675</v>
      </c>
    </row>
    <row r="70" spans="1:108" x14ac:dyDescent="0.35">
      <c r="A70" s="215"/>
      <c r="B70" s="216"/>
      <c r="C70" s="131"/>
      <c r="E70" s="131"/>
      <c r="H70" s="131"/>
      <c r="K70" s="131"/>
      <c r="L70" s="2"/>
      <c r="M70" s="2"/>
      <c r="N70" s="131"/>
      <c r="O70" s="2"/>
      <c r="P70" s="2"/>
      <c r="Q70" s="131"/>
      <c r="R70" s="2"/>
      <c r="S70" s="2"/>
      <c r="T70" s="131"/>
      <c r="U70" s="2"/>
      <c r="V70" s="2"/>
      <c r="W70" s="131"/>
      <c r="X70" s="2"/>
      <c r="Y70" s="2"/>
      <c r="Z70" s="131"/>
      <c r="AA70" s="2"/>
      <c r="AB70" s="2"/>
      <c r="AC70" s="131"/>
      <c r="AD70" s="2"/>
      <c r="AE70" s="2"/>
      <c r="AF70" s="131"/>
      <c r="AG70" s="2"/>
      <c r="AH70" s="2"/>
      <c r="AI70" s="131"/>
      <c r="AJ70" s="2"/>
      <c r="AK70" s="2"/>
      <c r="AL70" s="131"/>
      <c r="AM70" s="2"/>
      <c r="AN70" s="2"/>
      <c r="AO70" s="131"/>
      <c r="AP70" s="2"/>
      <c r="AQ70" s="2"/>
      <c r="AR70" s="131"/>
      <c r="AS70" s="2"/>
      <c r="AT70" s="2"/>
      <c r="AU70" s="131"/>
      <c r="AV70" s="2"/>
      <c r="AW70" s="2"/>
      <c r="AX70" s="131"/>
      <c r="AY70" s="2"/>
      <c r="AZ70" s="2"/>
      <c r="BA70" s="131"/>
      <c r="BB70" s="2"/>
      <c r="BC70" s="2"/>
      <c r="BD70" s="131"/>
      <c r="BE70" s="2"/>
      <c r="BF70" s="2"/>
      <c r="BG70" s="131"/>
      <c r="BH70" s="2"/>
      <c r="BI70" s="2"/>
      <c r="BJ70" s="131"/>
      <c r="BK70" s="2"/>
      <c r="BL70" s="2"/>
      <c r="BM70" s="131"/>
      <c r="BN70" s="2"/>
      <c r="BO70" s="2"/>
      <c r="BP70" s="131"/>
      <c r="BQ70" s="2"/>
      <c r="BR70" s="2"/>
      <c r="BS70" s="131"/>
      <c r="BT70" s="2"/>
      <c r="BU70" s="2"/>
      <c r="BV70" s="131"/>
      <c r="BW70" s="2"/>
      <c r="BX70" s="2"/>
      <c r="BY70" s="131"/>
      <c r="BZ70" s="2"/>
      <c r="CA70" s="2"/>
      <c r="CB70" s="131"/>
      <c r="CC70" s="2"/>
      <c r="CD70" s="2"/>
      <c r="CE70" s="131"/>
      <c r="CF70" s="2"/>
      <c r="CG70" s="2"/>
      <c r="CH70" s="131"/>
      <c r="CI70" s="2"/>
      <c r="CJ70" s="2"/>
      <c r="CK70" s="131"/>
      <c r="CL70" s="2"/>
      <c r="CM70" s="2"/>
      <c r="CN70" s="131"/>
      <c r="CO70" s="2"/>
      <c r="CP70" s="2"/>
      <c r="CQ70" s="131"/>
      <c r="CR70" s="2"/>
      <c r="CS70" s="2"/>
      <c r="CT70" s="131"/>
      <c r="CU70" s="2"/>
      <c r="CV70" s="2"/>
      <c r="CW70" s="131"/>
      <c r="CX70" s="2"/>
      <c r="CY70" s="2"/>
      <c r="CZ70" s="131"/>
      <c r="DA70" s="2"/>
      <c r="DB70" s="2"/>
      <c r="DC70" s="131"/>
    </row>
    <row r="72" spans="1:108" ht="16" thickBot="1" x14ac:dyDescent="0.4">
      <c r="A72" s="1" t="s">
        <v>3</v>
      </c>
      <c r="F72" s="131"/>
    </row>
    <row r="73" spans="1:108" x14ac:dyDescent="0.35">
      <c r="A73" s="363" t="s">
        <v>6</v>
      </c>
      <c r="B73" s="366" t="s">
        <v>5</v>
      </c>
      <c r="C73" s="360">
        <v>2016</v>
      </c>
      <c r="D73" s="357"/>
      <c r="E73" s="357"/>
      <c r="F73" s="362">
        <v>2017</v>
      </c>
      <c r="G73" s="357"/>
      <c r="H73" s="357"/>
      <c r="I73" s="356">
        <v>2018</v>
      </c>
      <c r="J73" s="357"/>
      <c r="K73" s="357"/>
      <c r="L73" s="356">
        <v>2019</v>
      </c>
      <c r="M73" s="357"/>
      <c r="N73" s="357"/>
      <c r="O73" s="360">
        <v>2020</v>
      </c>
      <c r="P73" s="357"/>
      <c r="Q73" s="357"/>
      <c r="R73" s="362">
        <v>2021</v>
      </c>
      <c r="S73" s="357"/>
      <c r="T73" s="357"/>
      <c r="U73" s="356">
        <v>2022</v>
      </c>
      <c r="V73" s="357"/>
      <c r="W73" s="357"/>
      <c r="X73" s="356">
        <v>2023</v>
      </c>
      <c r="Y73" s="357"/>
      <c r="Z73" s="357"/>
      <c r="AA73" s="356">
        <v>2024</v>
      </c>
      <c r="AB73" s="357"/>
      <c r="AC73" s="357"/>
      <c r="AD73" s="360">
        <v>2025</v>
      </c>
      <c r="AE73" s="357"/>
      <c r="AF73" s="357"/>
      <c r="AG73" s="362">
        <v>2026</v>
      </c>
      <c r="AH73" s="357"/>
      <c r="AI73" s="357"/>
      <c r="AJ73" s="356">
        <v>2027</v>
      </c>
      <c r="AK73" s="357"/>
      <c r="AL73" s="357"/>
      <c r="AM73" s="356">
        <v>2028</v>
      </c>
      <c r="AN73" s="357"/>
      <c r="AO73" s="357"/>
      <c r="AP73" s="356">
        <v>2029</v>
      </c>
      <c r="AQ73" s="357"/>
      <c r="AR73" s="357"/>
      <c r="AS73" s="360">
        <v>2030</v>
      </c>
      <c r="AT73" s="357"/>
      <c r="AU73" s="357"/>
      <c r="AV73" s="362">
        <v>2031</v>
      </c>
      <c r="AW73" s="357"/>
      <c r="AX73" s="357"/>
      <c r="AY73" s="356">
        <v>2032</v>
      </c>
      <c r="AZ73" s="357"/>
      <c r="BA73" s="357"/>
      <c r="BB73" s="356">
        <v>2033</v>
      </c>
      <c r="BC73" s="357"/>
      <c r="BD73" s="357"/>
      <c r="BE73" s="356">
        <v>2034</v>
      </c>
      <c r="BF73" s="357"/>
      <c r="BG73" s="357"/>
      <c r="BH73" s="360">
        <v>2035</v>
      </c>
      <c r="BI73" s="357"/>
      <c r="BJ73" s="357"/>
      <c r="BK73" s="362">
        <v>2036</v>
      </c>
      <c r="BL73" s="357"/>
      <c r="BM73" s="357"/>
      <c r="BN73" s="356">
        <v>2037</v>
      </c>
      <c r="BO73" s="357"/>
      <c r="BP73" s="357"/>
      <c r="BQ73" s="356">
        <v>2038</v>
      </c>
      <c r="BR73" s="357"/>
      <c r="BS73" s="357"/>
      <c r="BT73" s="356">
        <v>2039</v>
      </c>
      <c r="BU73" s="357"/>
      <c r="BV73" s="357"/>
      <c r="BW73" s="360">
        <v>2040</v>
      </c>
      <c r="BX73" s="357"/>
      <c r="BY73" s="357"/>
      <c r="BZ73" s="362">
        <v>2041</v>
      </c>
      <c r="CA73" s="357"/>
      <c r="CB73" s="357"/>
      <c r="CC73" s="356">
        <v>2042</v>
      </c>
      <c r="CD73" s="357"/>
      <c r="CE73" s="357"/>
      <c r="CF73" s="356">
        <v>2043</v>
      </c>
      <c r="CG73" s="357"/>
      <c r="CH73" s="357"/>
      <c r="CI73" s="356">
        <v>2044</v>
      </c>
      <c r="CJ73" s="357"/>
      <c r="CK73" s="357"/>
      <c r="CL73" s="360">
        <v>2045</v>
      </c>
      <c r="CM73" s="357"/>
      <c r="CN73" s="357"/>
      <c r="CO73" s="362">
        <v>2046</v>
      </c>
      <c r="CP73" s="357"/>
      <c r="CQ73" s="357"/>
      <c r="CR73" s="356">
        <v>2047</v>
      </c>
      <c r="CS73" s="357"/>
      <c r="CT73" s="357"/>
      <c r="CU73" s="356">
        <v>2048</v>
      </c>
      <c r="CV73" s="357"/>
      <c r="CW73" s="357"/>
      <c r="CX73" s="356">
        <v>2049</v>
      </c>
      <c r="CY73" s="357"/>
      <c r="CZ73" s="357"/>
      <c r="DA73" s="360">
        <v>2050</v>
      </c>
      <c r="DB73" s="357"/>
      <c r="DC73" s="357"/>
    </row>
    <row r="74" spans="1:108" x14ac:dyDescent="0.35">
      <c r="A74" s="364"/>
      <c r="B74" s="367"/>
      <c r="C74" s="36" t="s">
        <v>17</v>
      </c>
      <c r="D74" s="53" t="s">
        <v>22</v>
      </c>
      <c r="E74" s="29" t="s">
        <v>18</v>
      </c>
      <c r="F74" s="33" t="s">
        <v>17</v>
      </c>
      <c r="G74" s="33" t="s">
        <v>22</v>
      </c>
      <c r="H74" s="20" t="s">
        <v>18</v>
      </c>
      <c r="I74" s="19" t="s">
        <v>17</v>
      </c>
      <c r="J74" s="33" t="s">
        <v>22</v>
      </c>
      <c r="K74" s="20" t="s">
        <v>18</v>
      </c>
      <c r="L74" s="19" t="s">
        <v>17</v>
      </c>
      <c r="M74" s="33" t="s">
        <v>22</v>
      </c>
      <c r="N74" s="20" t="s">
        <v>18</v>
      </c>
      <c r="O74" s="36" t="s">
        <v>17</v>
      </c>
      <c r="P74" s="53" t="s">
        <v>22</v>
      </c>
      <c r="Q74" s="29" t="s">
        <v>18</v>
      </c>
      <c r="R74" s="33" t="s">
        <v>17</v>
      </c>
      <c r="S74" s="33" t="s">
        <v>22</v>
      </c>
      <c r="T74" s="20" t="s">
        <v>18</v>
      </c>
      <c r="U74" s="19" t="s">
        <v>17</v>
      </c>
      <c r="V74" s="33" t="s">
        <v>22</v>
      </c>
      <c r="W74" s="20" t="s">
        <v>18</v>
      </c>
      <c r="X74" s="19" t="s">
        <v>17</v>
      </c>
      <c r="Y74" s="33" t="s">
        <v>22</v>
      </c>
      <c r="Z74" s="20" t="s">
        <v>18</v>
      </c>
      <c r="AA74" s="19" t="s">
        <v>17</v>
      </c>
      <c r="AB74" s="33" t="s">
        <v>22</v>
      </c>
      <c r="AC74" s="20" t="s">
        <v>18</v>
      </c>
      <c r="AD74" s="36" t="s">
        <v>17</v>
      </c>
      <c r="AE74" s="53" t="s">
        <v>22</v>
      </c>
      <c r="AF74" s="29" t="s">
        <v>18</v>
      </c>
      <c r="AG74" s="33" t="s">
        <v>17</v>
      </c>
      <c r="AH74" s="33" t="s">
        <v>22</v>
      </c>
      <c r="AI74" s="20" t="s">
        <v>18</v>
      </c>
      <c r="AJ74" s="19" t="s">
        <v>17</v>
      </c>
      <c r="AK74" s="33" t="s">
        <v>22</v>
      </c>
      <c r="AL74" s="20" t="s">
        <v>18</v>
      </c>
      <c r="AM74" s="19" t="s">
        <v>17</v>
      </c>
      <c r="AN74" s="33" t="s">
        <v>22</v>
      </c>
      <c r="AO74" s="20" t="s">
        <v>18</v>
      </c>
      <c r="AP74" s="19" t="s">
        <v>17</v>
      </c>
      <c r="AQ74" s="33" t="s">
        <v>22</v>
      </c>
      <c r="AR74" s="20" t="s">
        <v>18</v>
      </c>
      <c r="AS74" s="36" t="s">
        <v>17</v>
      </c>
      <c r="AT74" s="53" t="s">
        <v>22</v>
      </c>
      <c r="AU74" s="29" t="s">
        <v>18</v>
      </c>
      <c r="AV74" s="33" t="s">
        <v>17</v>
      </c>
      <c r="AW74" s="33" t="s">
        <v>22</v>
      </c>
      <c r="AX74" s="20" t="s">
        <v>18</v>
      </c>
      <c r="AY74" s="19" t="s">
        <v>17</v>
      </c>
      <c r="AZ74" s="33" t="s">
        <v>22</v>
      </c>
      <c r="BA74" s="20" t="s">
        <v>18</v>
      </c>
      <c r="BB74" s="19" t="s">
        <v>17</v>
      </c>
      <c r="BC74" s="33" t="s">
        <v>22</v>
      </c>
      <c r="BD74" s="20" t="s">
        <v>18</v>
      </c>
      <c r="BE74" s="19" t="s">
        <v>17</v>
      </c>
      <c r="BF74" s="33" t="s">
        <v>22</v>
      </c>
      <c r="BG74" s="20" t="s">
        <v>18</v>
      </c>
      <c r="BH74" s="36" t="s">
        <v>17</v>
      </c>
      <c r="BI74" s="53" t="s">
        <v>22</v>
      </c>
      <c r="BJ74" s="29" t="s">
        <v>18</v>
      </c>
      <c r="BK74" s="33" t="s">
        <v>17</v>
      </c>
      <c r="BL74" s="33" t="s">
        <v>22</v>
      </c>
      <c r="BM74" s="20" t="s">
        <v>18</v>
      </c>
      <c r="BN74" s="19" t="s">
        <v>17</v>
      </c>
      <c r="BO74" s="33" t="s">
        <v>22</v>
      </c>
      <c r="BP74" s="20" t="s">
        <v>18</v>
      </c>
      <c r="BQ74" s="19" t="s">
        <v>17</v>
      </c>
      <c r="BR74" s="33" t="s">
        <v>22</v>
      </c>
      <c r="BS74" s="20" t="s">
        <v>18</v>
      </c>
      <c r="BT74" s="19" t="s">
        <v>17</v>
      </c>
      <c r="BU74" s="33" t="s">
        <v>22</v>
      </c>
      <c r="BV74" s="20" t="s">
        <v>18</v>
      </c>
      <c r="BW74" s="36" t="s">
        <v>17</v>
      </c>
      <c r="BX74" s="53" t="s">
        <v>22</v>
      </c>
      <c r="BY74" s="29" t="s">
        <v>18</v>
      </c>
      <c r="BZ74" s="33" t="s">
        <v>17</v>
      </c>
      <c r="CA74" s="33" t="s">
        <v>22</v>
      </c>
      <c r="CB74" s="20" t="s">
        <v>18</v>
      </c>
      <c r="CC74" s="19" t="s">
        <v>17</v>
      </c>
      <c r="CD74" s="33" t="s">
        <v>22</v>
      </c>
      <c r="CE74" s="20" t="s">
        <v>18</v>
      </c>
      <c r="CF74" s="19" t="s">
        <v>17</v>
      </c>
      <c r="CG74" s="33" t="s">
        <v>22</v>
      </c>
      <c r="CH74" s="20" t="s">
        <v>18</v>
      </c>
      <c r="CI74" s="19" t="s">
        <v>17</v>
      </c>
      <c r="CJ74" s="33" t="s">
        <v>22</v>
      </c>
      <c r="CK74" s="20" t="s">
        <v>18</v>
      </c>
      <c r="CL74" s="36" t="s">
        <v>17</v>
      </c>
      <c r="CM74" s="53" t="s">
        <v>22</v>
      </c>
      <c r="CN74" s="29" t="s">
        <v>18</v>
      </c>
      <c r="CO74" s="33" t="s">
        <v>17</v>
      </c>
      <c r="CP74" s="33" t="s">
        <v>22</v>
      </c>
      <c r="CQ74" s="20" t="s">
        <v>18</v>
      </c>
      <c r="CR74" s="19" t="s">
        <v>17</v>
      </c>
      <c r="CS74" s="33" t="s">
        <v>22</v>
      </c>
      <c r="CT74" s="20" t="s">
        <v>18</v>
      </c>
      <c r="CU74" s="19" t="s">
        <v>17</v>
      </c>
      <c r="CV74" s="33" t="s">
        <v>22</v>
      </c>
      <c r="CW74" s="20" t="s">
        <v>18</v>
      </c>
      <c r="CX74" s="19" t="s">
        <v>17</v>
      </c>
      <c r="CY74" s="33" t="s">
        <v>22</v>
      </c>
      <c r="CZ74" s="20" t="s">
        <v>18</v>
      </c>
      <c r="DA74" s="36" t="s">
        <v>17</v>
      </c>
      <c r="DB74" s="53" t="s">
        <v>22</v>
      </c>
      <c r="DC74" s="29" t="s">
        <v>18</v>
      </c>
    </row>
    <row r="75" spans="1:108" x14ac:dyDescent="0.35">
      <c r="A75" s="365"/>
      <c r="B75" s="368"/>
      <c r="C75" s="38" t="s">
        <v>2</v>
      </c>
      <c r="D75" s="54" t="s">
        <v>23</v>
      </c>
      <c r="E75" s="30" t="s">
        <v>19</v>
      </c>
      <c r="F75" s="34" t="s">
        <v>2</v>
      </c>
      <c r="G75" s="34" t="s">
        <v>23</v>
      </c>
      <c r="H75" s="23" t="s">
        <v>19</v>
      </c>
      <c r="I75" s="22" t="s">
        <v>2</v>
      </c>
      <c r="J75" s="34" t="s">
        <v>23</v>
      </c>
      <c r="K75" s="23" t="s">
        <v>19</v>
      </c>
      <c r="L75" s="22" t="s">
        <v>2</v>
      </c>
      <c r="M75" s="34" t="s">
        <v>23</v>
      </c>
      <c r="N75" s="23" t="s">
        <v>19</v>
      </c>
      <c r="O75" s="38" t="s">
        <v>2</v>
      </c>
      <c r="P75" s="54" t="s">
        <v>23</v>
      </c>
      <c r="Q75" s="30" t="s">
        <v>19</v>
      </c>
      <c r="R75" s="34" t="s">
        <v>2</v>
      </c>
      <c r="S75" s="34" t="s">
        <v>23</v>
      </c>
      <c r="T75" s="23" t="s">
        <v>19</v>
      </c>
      <c r="U75" s="22" t="s">
        <v>2</v>
      </c>
      <c r="V75" s="34" t="s">
        <v>23</v>
      </c>
      <c r="W75" s="23" t="s">
        <v>19</v>
      </c>
      <c r="X75" s="22" t="s">
        <v>2</v>
      </c>
      <c r="Y75" s="34" t="s">
        <v>23</v>
      </c>
      <c r="Z75" s="23" t="s">
        <v>19</v>
      </c>
      <c r="AA75" s="22" t="s">
        <v>2</v>
      </c>
      <c r="AB75" s="34" t="s">
        <v>23</v>
      </c>
      <c r="AC75" s="23" t="s">
        <v>19</v>
      </c>
      <c r="AD75" s="38" t="s">
        <v>2</v>
      </c>
      <c r="AE75" s="54" t="s">
        <v>23</v>
      </c>
      <c r="AF75" s="30" t="s">
        <v>19</v>
      </c>
      <c r="AG75" s="34" t="s">
        <v>2</v>
      </c>
      <c r="AH75" s="34" t="s">
        <v>23</v>
      </c>
      <c r="AI75" s="23" t="s">
        <v>19</v>
      </c>
      <c r="AJ75" s="22" t="s">
        <v>2</v>
      </c>
      <c r="AK75" s="34" t="s">
        <v>23</v>
      </c>
      <c r="AL75" s="23" t="s">
        <v>19</v>
      </c>
      <c r="AM75" s="22" t="s">
        <v>2</v>
      </c>
      <c r="AN75" s="34" t="s">
        <v>23</v>
      </c>
      <c r="AO75" s="23" t="s">
        <v>19</v>
      </c>
      <c r="AP75" s="22" t="s">
        <v>2</v>
      </c>
      <c r="AQ75" s="34" t="s">
        <v>23</v>
      </c>
      <c r="AR75" s="23" t="s">
        <v>19</v>
      </c>
      <c r="AS75" s="38" t="s">
        <v>2</v>
      </c>
      <c r="AT75" s="54" t="s">
        <v>23</v>
      </c>
      <c r="AU75" s="30" t="s">
        <v>19</v>
      </c>
      <c r="AV75" s="34" t="s">
        <v>2</v>
      </c>
      <c r="AW75" s="34" t="s">
        <v>23</v>
      </c>
      <c r="AX75" s="23" t="s">
        <v>19</v>
      </c>
      <c r="AY75" s="22" t="s">
        <v>2</v>
      </c>
      <c r="AZ75" s="34" t="s">
        <v>23</v>
      </c>
      <c r="BA75" s="23" t="s">
        <v>19</v>
      </c>
      <c r="BB75" s="22" t="s">
        <v>2</v>
      </c>
      <c r="BC75" s="34" t="s">
        <v>23</v>
      </c>
      <c r="BD75" s="23" t="s">
        <v>19</v>
      </c>
      <c r="BE75" s="22" t="s">
        <v>2</v>
      </c>
      <c r="BF75" s="34" t="s">
        <v>23</v>
      </c>
      <c r="BG75" s="23" t="s">
        <v>19</v>
      </c>
      <c r="BH75" s="38" t="s">
        <v>2</v>
      </c>
      <c r="BI75" s="54" t="s">
        <v>23</v>
      </c>
      <c r="BJ75" s="30" t="s">
        <v>19</v>
      </c>
      <c r="BK75" s="34" t="s">
        <v>2</v>
      </c>
      <c r="BL75" s="34" t="s">
        <v>23</v>
      </c>
      <c r="BM75" s="23" t="s">
        <v>19</v>
      </c>
      <c r="BN75" s="22" t="s">
        <v>2</v>
      </c>
      <c r="BO75" s="34" t="s">
        <v>23</v>
      </c>
      <c r="BP75" s="23" t="s">
        <v>19</v>
      </c>
      <c r="BQ75" s="22" t="s">
        <v>2</v>
      </c>
      <c r="BR75" s="34" t="s">
        <v>23</v>
      </c>
      <c r="BS75" s="23" t="s">
        <v>19</v>
      </c>
      <c r="BT75" s="22" t="s">
        <v>2</v>
      </c>
      <c r="BU75" s="34" t="s">
        <v>23</v>
      </c>
      <c r="BV75" s="23" t="s">
        <v>19</v>
      </c>
      <c r="BW75" s="38" t="s">
        <v>2</v>
      </c>
      <c r="BX75" s="54" t="s">
        <v>23</v>
      </c>
      <c r="BY75" s="30" t="s">
        <v>19</v>
      </c>
      <c r="BZ75" s="34" t="s">
        <v>2</v>
      </c>
      <c r="CA75" s="34" t="s">
        <v>23</v>
      </c>
      <c r="CB75" s="23" t="s">
        <v>19</v>
      </c>
      <c r="CC75" s="22" t="s">
        <v>2</v>
      </c>
      <c r="CD75" s="34" t="s">
        <v>23</v>
      </c>
      <c r="CE75" s="23" t="s">
        <v>19</v>
      </c>
      <c r="CF75" s="22" t="s">
        <v>2</v>
      </c>
      <c r="CG75" s="34" t="s">
        <v>23</v>
      </c>
      <c r="CH75" s="23" t="s">
        <v>19</v>
      </c>
      <c r="CI75" s="22" t="s">
        <v>2</v>
      </c>
      <c r="CJ75" s="34" t="s">
        <v>23</v>
      </c>
      <c r="CK75" s="23" t="s">
        <v>19</v>
      </c>
      <c r="CL75" s="38" t="s">
        <v>2</v>
      </c>
      <c r="CM75" s="54" t="s">
        <v>23</v>
      </c>
      <c r="CN75" s="30" t="s">
        <v>19</v>
      </c>
      <c r="CO75" s="34" t="s">
        <v>2</v>
      </c>
      <c r="CP75" s="34" t="s">
        <v>23</v>
      </c>
      <c r="CQ75" s="23" t="s">
        <v>19</v>
      </c>
      <c r="CR75" s="22" t="s">
        <v>2</v>
      </c>
      <c r="CS75" s="34" t="s">
        <v>23</v>
      </c>
      <c r="CT75" s="23" t="s">
        <v>19</v>
      </c>
      <c r="CU75" s="22" t="s">
        <v>2</v>
      </c>
      <c r="CV75" s="34" t="s">
        <v>23</v>
      </c>
      <c r="CW75" s="23" t="s">
        <v>19</v>
      </c>
      <c r="CX75" s="22" t="s">
        <v>2</v>
      </c>
      <c r="CY75" s="34" t="s">
        <v>23</v>
      </c>
      <c r="CZ75" s="23" t="s">
        <v>19</v>
      </c>
      <c r="DA75" s="38" t="s">
        <v>2</v>
      </c>
      <c r="DB75" s="54" t="s">
        <v>23</v>
      </c>
      <c r="DC75" s="30" t="s">
        <v>19</v>
      </c>
    </row>
    <row r="76" spans="1:108" x14ac:dyDescent="0.35">
      <c r="A76" s="6">
        <v>1</v>
      </c>
      <c r="B76" s="3" t="s">
        <v>4</v>
      </c>
      <c r="C76" s="92">
        <v>23184.542438578461</v>
      </c>
      <c r="D76" s="11">
        <v>381076.35085909429</v>
      </c>
      <c r="E76" s="189">
        <v>8835.0808288312874</v>
      </c>
      <c r="F76" s="92">
        <v>23017.312341332003</v>
      </c>
      <c r="G76" s="11">
        <v>387980.54207220458</v>
      </c>
      <c r="H76" s="189">
        <v>8930.2693192352344</v>
      </c>
      <c r="I76" s="92">
        <v>22990.584681494503</v>
      </c>
      <c r="J76" s="11">
        <v>394325.1937952679</v>
      </c>
      <c r="K76" s="189">
        <v>9065.7667599968372</v>
      </c>
      <c r="L76" s="92">
        <v>22966.247797271513</v>
      </c>
      <c r="M76" s="11">
        <v>400795.57404071034</v>
      </c>
      <c r="N76" s="11">
        <v>9204.7704694686363</v>
      </c>
      <c r="O76" s="92">
        <v>22849.063626917854</v>
      </c>
      <c r="P76" s="11">
        <v>399272.67794764502</v>
      </c>
      <c r="Q76" s="189">
        <v>9123.0068229156223</v>
      </c>
      <c r="R76" s="92">
        <v>22624.808647516369</v>
      </c>
      <c r="S76" s="11">
        <v>406491.87425436795</v>
      </c>
      <c r="T76" s="189">
        <v>9196.8008717753601</v>
      </c>
      <c r="U76" s="92">
        <v>22402.994449862257</v>
      </c>
      <c r="V76" s="11">
        <v>413916.16873774747</v>
      </c>
      <c r="W76" s="189">
        <v>9272.9616309400062</v>
      </c>
      <c r="X76" s="92">
        <v>22183.269031540003</v>
      </c>
      <c r="Y76" s="11">
        <v>421554.77881574712</v>
      </c>
      <c r="Z76" s="189">
        <v>9351.4630700010584</v>
      </c>
      <c r="AA76" s="92">
        <v>21963.0251331867</v>
      </c>
      <c r="AB76" s="11">
        <v>429431.95687981352</v>
      </c>
      <c r="AC76" s="189">
        <v>9431.6248619448907</v>
      </c>
      <c r="AD76" s="92">
        <v>23346.412755578367</v>
      </c>
      <c r="AE76" s="11">
        <v>415421.07714597537</v>
      </c>
      <c r="AF76" s="189">
        <v>9698.5919344169051</v>
      </c>
      <c r="AG76" s="92">
        <v>23212.7641385549</v>
      </c>
      <c r="AH76" s="11">
        <v>419075.00724042946</v>
      </c>
      <c r="AI76" s="189">
        <v>9727.8892994352755</v>
      </c>
      <c r="AJ76" s="92">
        <v>23074.520378234451</v>
      </c>
      <c r="AK76" s="11">
        <v>422784.29117071372</v>
      </c>
      <c r="AL76" s="189">
        <v>9755.5447422160414</v>
      </c>
      <c r="AM76" s="92">
        <v>22935.245096061299</v>
      </c>
      <c r="AN76" s="11">
        <v>426526.98809488997</v>
      </c>
      <c r="AO76" s="189">
        <v>9782.5010120411207</v>
      </c>
      <c r="AP76" s="92">
        <v>22794.921765925475</v>
      </c>
      <c r="AQ76" s="11">
        <v>430303.46765166399</v>
      </c>
      <c r="AR76" s="189">
        <v>9808.733880726124</v>
      </c>
      <c r="AS76" s="92">
        <v>22810.173064475115</v>
      </c>
      <c r="AT76" s="11">
        <v>425781.30704447784</v>
      </c>
      <c r="AU76" s="189">
        <v>9712.1453013029568</v>
      </c>
      <c r="AV76" s="92">
        <v>22804.546074823382</v>
      </c>
      <c r="AW76" s="11">
        <v>428613.08137089078</v>
      </c>
      <c r="AX76" s="189">
        <v>9774.326762394503</v>
      </c>
      <c r="AY76" s="92">
        <v>22798.039025966118</v>
      </c>
      <c r="AZ76" s="11">
        <v>431464.2396795142</v>
      </c>
      <c r="BA76" s="189">
        <v>9836.538574522363</v>
      </c>
      <c r="BB76" s="92">
        <v>22790.77665291835</v>
      </c>
      <c r="BC76" s="11">
        <v>434334.14441814006</v>
      </c>
      <c r="BD76" s="189">
        <v>9898.8124781702136</v>
      </c>
      <c r="BE76" s="92">
        <v>22782.750192222346</v>
      </c>
      <c r="BF76" s="11">
        <v>437222.84941657481</v>
      </c>
      <c r="BG76" s="189">
        <v>9961.1389565894715</v>
      </c>
      <c r="BH76" s="92">
        <v>22815.750384121588</v>
      </c>
      <c r="BI76" s="11">
        <v>438386.02564621565</v>
      </c>
      <c r="BJ76" s="189">
        <v>10002.106133031182</v>
      </c>
      <c r="BK76" s="92">
        <v>22675.456085995444</v>
      </c>
      <c r="BL76" s="11">
        <v>443884.90641347127</v>
      </c>
      <c r="BM76" s="189">
        <v>10065.292702614865</v>
      </c>
      <c r="BN76" s="92">
        <v>22534.010846916317</v>
      </c>
      <c r="BO76" s="11">
        <v>449471.72686921922</v>
      </c>
      <c r="BP76" s="189">
        <v>10128.400768653195</v>
      </c>
      <c r="BQ76" s="92">
        <v>22391.12778257758</v>
      </c>
      <c r="BR76" s="11">
        <v>455150.0948111717</v>
      </c>
      <c r="BS76" s="189">
        <v>10191.323933169248</v>
      </c>
      <c r="BT76" s="92">
        <v>22246.908247779451</v>
      </c>
      <c r="BU76" s="11">
        <v>460921.66995541455</v>
      </c>
      <c r="BV76" s="189">
        <v>10254.08210091139</v>
      </c>
      <c r="BW76" s="92">
        <v>22197.132577873992</v>
      </c>
      <c r="BX76" s="11">
        <v>464703.26471702114</v>
      </c>
      <c r="BY76" s="189">
        <v>10315.079976294592</v>
      </c>
      <c r="BZ76" s="92">
        <v>22108.822818994347</v>
      </c>
      <c r="CA76" s="11">
        <v>469499.83672844229</v>
      </c>
      <c r="CB76" s="189">
        <v>10380.088703775906</v>
      </c>
      <c r="CC76" s="92">
        <v>22019.429185976529</v>
      </c>
      <c r="CD76" s="11">
        <v>474355.22398269014</v>
      </c>
      <c r="CE76" s="189">
        <v>10445.03126348488</v>
      </c>
      <c r="CF76" s="92">
        <v>21929.115649049851</v>
      </c>
      <c r="CG76" s="11">
        <v>479269.39759207534</v>
      </c>
      <c r="CH76" s="189">
        <v>10509.954046847075</v>
      </c>
      <c r="CI76" s="92">
        <v>21837.986142185542</v>
      </c>
      <c r="CJ76" s="11">
        <v>484242.65106612362</v>
      </c>
      <c r="CK76" s="189">
        <v>10574.884303437197</v>
      </c>
      <c r="CL76" s="92">
        <v>21746.089159535673</v>
      </c>
      <c r="CM76" s="11">
        <v>488199.88802752679</v>
      </c>
      <c r="CN76" s="189">
        <v>10616.43829272193</v>
      </c>
      <c r="CO76" s="92">
        <v>21718.849104559227</v>
      </c>
      <c r="CP76" s="11">
        <v>492782.17670652887</v>
      </c>
      <c r="CQ76" s="189">
        <v>10702.661737305341</v>
      </c>
      <c r="CR76" s="92">
        <v>21690.692920167996</v>
      </c>
      <c r="CS76" s="11">
        <v>497414.18884707591</v>
      </c>
      <c r="CT76" s="189">
        <v>10789.258424416375</v>
      </c>
      <c r="CU76" s="92">
        <v>21661.79954167195</v>
      </c>
      <c r="CV76" s="11">
        <v>502095.41667989851</v>
      </c>
      <c r="CW76" s="189">
        <v>10876.290266912212</v>
      </c>
      <c r="CX76" s="92">
        <v>21632.291888797172</v>
      </c>
      <c r="CY76" s="11">
        <v>506825.67259717209</v>
      </c>
      <c r="CZ76" s="189">
        <v>10963.800886357976</v>
      </c>
      <c r="DA76" s="92">
        <v>21651.22239167149</v>
      </c>
      <c r="DB76" s="11">
        <v>511221.16878408933</v>
      </c>
      <c r="DC76" s="189">
        <v>11068.563216674545</v>
      </c>
      <c r="DD76" s="141">
        <f>DA76+CX76+CU76+CR76+CO76+CL76+CI76+CF76+CC76+BZ76+BW76+BT76+BQ76+BN76+BK76+BH76+BE76+BB76+AY76+AV76+AS76+AP76+AM76+AJ76+AG76+AD76+AA76+X76+U76+R76+O76+L76+I76+F76+C76</f>
        <v>786388.68202033383</v>
      </c>
    </row>
    <row r="77" spans="1:108" x14ac:dyDescent="0.35">
      <c r="A77" s="9" t="s">
        <v>7</v>
      </c>
      <c r="B77" s="94" t="s">
        <v>107</v>
      </c>
      <c r="C77" s="133">
        <v>14604</v>
      </c>
      <c r="D77" s="64">
        <v>267100.14173743455</v>
      </c>
      <c r="E77" s="79">
        <v>3900.7304699334941</v>
      </c>
      <c r="F77" s="120">
        <v>14326.786039729835</v>
      </c>
      <c r="G77" s="35">
        <v>269771.1431548089</v>
      </c>
      <c r="H77" s="79">
        <v>3864.9534476722752</v>
      </c>
      <c r="I77" s="120">
        <v>14188.393925767405</v>
      </c>
      <c r="J77" s="35">
        <v>272468.85458635702</v>
      </c>
      <c r="K77" s="79">
        <v>3865.8954413738702</v>
      </c>
      <c r="L77" s="120">
        <v>14050.689708281343</v>
      </c>
      <c r="M77" s="35">
        <v>275193.54313222057</v>
      </c>
      <c r="N77" s="79">
        <v>3866.6590842733694</v>
      </c>
      <c r="O77" s="120">
        <v>14002.790615456663</v>
      </c>
      <c r="P77" s="35">
        <v>277945.47856354277</v>
      </c>
      <c r="Q77" s="79">
        <v>3892.0123388381876</v>
      </c>
      <c r="R77" s="120">
        <v>13661.104126861794</v>
      </c>
      <c r="S77" s="35">
        <v>280724.93334917817</v>
      </c>
      <c r="T77" s="79">
        <v>3835.0125454894601</v>
      </c>
      <c r="U77" s="120">
        <v>13320.086334717544</v>
      </c>
      <c r="V77" s="35">
        <v>283532.18268266995</v>
      </c>
      <c r="W77" s="79">
        <v>3776.6731520040703</v>
      </c>
      <c r="X77" s="120">
        <v>12979.361371378804</v>
      </c>
      <c r="Y77" s="35">
        <v>286367.50450949668</v>
      </c>
      <c r="Z77" s="79">
        <v>3716.8673260487067</v>
      </c>
      <c r="AA77" s="120">
        <v>12636.297705853292</v>
      </c>
      <c r="AB77" s="35">
        <v>289231.17955459165</v>
      </c>
      <c r="AC77" s="79">
        <v>3654.8112906669285</v>
      </c>
      <c r="AD77" s="120">
        <v>12040.75371408048</v>
      </c>
      <c r="AE77" s="35">
        <v>292123.49135013757</v>
      </c>
      <c r="AF77" s="79">
        <v>3517.3870134443259</v>
      </c>
      <c r="AG77" s="120">
        <v>11885.206492480998</v>
      </c>
      <c r="AH77" s="35">
        <v>295044.72626363894</v>
      </c>
      <c r="AI77" s="79">
        <v>3506.6674961608805</v>
      </c>
      <c r="AJ77" s="120">
        <v>11728.180427937077</v>
      </c>
      <c r="AK77" s="35">
        <v>297995.17352627532</v>
      </c>
      <c r="AL77" s="79">
        <v>3494.941161770575</v>
      </c>
      <c r="AM77" s="120">
        <v>11569.810588886643</v>
      </c>
      <c r="AN77" s="35">
        <v>300975.12526153808</v>
      </c>
      <c r="AO77" s="79">
        <v>3482.2251912424267</v>
      </c>
      <c r="AP77" s="120">
        <v>11410.090674024081</v>
      </c>
      <c r="AQ77" s="35">
        <v>303984.87651415344</v>
      </c>
      <c r="AR77" s="79">
        <v>3468.4950045585042</v>
      </c>
      <c r="AS77" s="120">
        <v>11410.38012643046</v>
      </c>
      <c r="AT77" s="35">
        <v>307024.725279295</v>
      </c>
      <c r="AU77" s="79">
        <v>3503.2688236496397</v>
      </c>
      <c r="AV77" s="120">
        <v>11315.781529523567</v>
      </c>
      <c r="AW77" s="35">
        <v>310094.97253208794</v>
      </c>
      <c r="AX77" s="79">
        <v>3508.9669625767183</v>
      </c>
      <c r="AY77" s="120">
        <v>11220.029098862486</v>
      </c>
      <c r="AZ77" s="35">
        <v>313195.92225740879</v>
      </c>
      <c r="BA77" s="79">
        <v>3514.0673613731997</v>
      </c>
      <c r="BB77" s="120">
        <v>11123.256233228443</v>
      </c>
      <c r="BC77" s="35">
        <v>316327.88147998287</v>
      </c>
      <c r="BD77" s="79">
        <v>3518.5960794161679</v>
      </c>
      <c r="BE77" s="120">
        <v>11025.462480869714</v>
      </c>
      <c r="BF77" s="35">
        <v>319491.16029478272</v>
      </c>
      <c r="BG77" s="79">
        <v>3522.5378007996583</v>
      </c>
      <c r="BH77" s="120">
        <v>10952.779889078865</v>
      </c>
      <c r="BI77" s="35">
        <v>322686.07189773052</v>
      </c>
      <c r="BJ77" s="79">
        <v>3534.3095187673198</v>
      </c>
      <c r="BK77" s="120">
        <v>10843.428297801194</v>
      </c>
      <c r="BL77" s="35">
        <v>325912.93261670781</v>
      </c>
      <c r="BM77" s="79">
        <v>3534.0135161553831</v>
      </c>
      <c r="BN77" s="120">
        <v>10732.691927158703</v>
      </c>
      <c r="BO77" s="35">
        <v>329172.06194287492</v>
      </c>
      <c r="BP77" s="79">
        <v>3532.9023318604786</v>
      </c>
      <c r="BQ77" s="120">
        <v>10620.290931492786</v>
      </c>
      <c r="BR77" s="35">
        <v>332463.78256230365</v>
      </c>
      <c r="BS77" s="79">
        <v>3530.8620949962228</v>
      </c>
      <c r="BT77" s="120">
        <v>10506.333417133614</v>
      </c>
      <c r="BU77" s="35">
        <v>335788.42038792669</v>
      </c>
      <c r="BV77" s="79">
        <v>3527.9051022081844</v>
      </c>
      <c r="BW77" s="120">
        <v>10397.868100079129</v>
      </c>
      <c r="BX77" s="35">
        <v>339146.30459180597</v>
      </c>
      <c r="BY77" s="79">
        <v>3526.3985417748595</v>
      </c>
      <c r="BZ77" s="120">
        <v>10276.599428189926</v>
      </c>
      <c r="CA77" s="35">
        <v>342537.76763772406</v>
      </c>
      <c r="CB77" s="79">
        <v>3520.1234270392883</v>
      </c>
      <c r="CC77" s="120">
        <v>10154.045478255079</v>
      </c>
      <c r="CD77" s="35">
        <v>345963.1453141013</v>
      </c>
      <c r="CE77" s="79">
        <v>3512.9255113195554</v>
      </c>
      <c r="CF77" s="120">
        <v>10030.375933784708</v>
      </c>
      <c r="CG77" s="35">
        <v>349422.77676724229</v>
      </c>
      <c r="CH77" s="79">
        <v>3504.8418108023734</v>
      </c>
      <c r="CI77" s="120">
        <v>9905.7002078642145</v>
      </c>
      <c r="CJ77" s="35">
        <v>352917.00453491474</v>
      </c>
      <c r="CK77" s="79">
        <v>3495.8900451803206</v>
      </c>
      <c r="CL77" s="120">
        <v>9797.0720489471332</v>
      </c>
      <c r="CM77" s="35">
        <v>356446.17458026391</v>
      </c>
      <c r="CN77" s="79">
        <v>3492.1288539344337</v>
      </c>
      <c r="CO77" s="120">
        <v>9688.5208989609619</v>
      </c>
      <c r="CP77" s="35">
        <v>360010.63632606657</v>
      </c>
      <c r="CQ77" s="79">
        <v>3487.9705738933308</v>
      </c>
      <c r="CR77" s="120">
        <v>9578.8785320736079</v>
      </c>
      <c r="CS77" s="35">
        <v>363610.74268932722</v>
      </c>
      <c r="CT77" s="79">
        <v>3482.9831371781374</v>
      </c>
      <c r="CU77" s="120">
        <v>9468.3285159144452</v>
      </c>
      <c r="CV77" s="35">
        <v>367246.85011622048</v>
      </c>
      <c r="CW77" s="79">
        <v>3477.2138233351684</v>
      </c>
      <c r="CX77" s="120">
        <v>9356.9982115368693</v>
      </c>
      <c r="CY77" s="35">
        <v>370919.31861738267</v>
      </c>
      <c r="CZ77" s="79">
        <v>3470.6914009273237</v>
      </c>
      <c r="DA77" s="120">
        <v>9288.944307030788</v>
      </c>
      <c r="DB77" s="35">
        <v>374628.51180355652</v>
      </c>
      <c r="DC77" s="79">
        <v>3479.9033819690626</v>
      </c>
    </row>
    <row r="78" spans="1:108" x14ac:dyDescent="0.35">
      <c r="A78" s="9" t="s">
        <v>8</v>
      </c>
      <c r="B78" s="10" t="s">
        <v>91</v>
      </c>
      <c r="C78" s="133">
        <v>198</v>
      </c>
      <c r="D78" s="64">
        <v>245990</v>
      </c>
      <c r="E78" s="79">
        <v>48.706020000000002</v>
      </c>
      <c r="F78" s="120">
        <v>194.04</v>
      </c>
      <c r="G78" s="35">
        <v>248449.9</v>
      </c>
      <c r="H78" s="79">
        <v>48.209218595999992</v>
      </c>
      <c r="I78" s="120">
        <v>190.1592</v>
      </c>
      <c r="J78" s="35">
        <v>250934.399</v>
      </c>
      <c r="K78" s="79">
        <v>47.717484566320799</v>
      </c>
      <c r="L78" s="120">
        <v>186.35601600000001</v>
      </c>
      <c r="M78" s="35">
        <v>253443.74299</v>
      </c>
      <c r="N78" s="79">
        <v>47.230766223744332</v>
      </c>
      <c r="O78" s="120">
        <v>182.62889568</v>
      </c>
      <c r="P78" s="35">
        <v>255978.18041989999</v>
      </c>
      <c r="Q78" s="79">
        <v>46.749012408262132</v>
      </c>
      <c r="R78" s="120">
        <v>178.9763177664</v>
      </c>
      <c r="S78" s="35">
        <v>258537.962224099</v>
      </c>
      <c r="T78" s="79">
        <v>46.272172481697865</v>
      </c>
      <c r="U78" s="120">
        <v>175.396791411072</v>
      </c>
      <c r="V78" s="35">
        <v>261123.34184633999</v>
      </c>
      <c r="W78" s="79">
        <v>45.800196322384544</v>
      </c>
      <c r="X78" s="120">
        <v>171.88885558285057</v>
      </c>
      <c r="Y78" s="35">
        <v>263734.57526480337</v>
      </c>
      <c r="Z78" s="79">
        <v>45.333034319896221</v>
      </c>
      <c r="AA78" s="120">
        <v>168.45107847119357</v>
      </c>
      <c r="AB78" s="35">
        <v>266371.92101745139</v>
      </c>
      <c r="AC78" s="79">
        <v>44.870637369833275</v>
      </c>
      <c r="AD78" s="120">
        <v>165.0820569017697</v>
      </c>
      <c r="AE78" s="35">
        <v>269035.6402276259</v>
      </c>
      <c r="AF78" s="79">
        <v>44.412956868660977</v>
      </c>
      <c r="AG78" s="120">
        <v>161.78041576373431</v>
      </c>
      <c r="AH78" s="35">
        <v>271725.99662990216</v>
      </c>
      <c r="AI78" s="79">
        <v>43.959944708600638</v>
      </c>
      <c r="AJ78" s="120">
        <v>155.30919913318493</v>
      </c>
      <c r="AK78" s="35">
        <v>274443.25659620116</v>
      </c>
      <c r="AL78" s="79">
        <v>42.623562389459181</v>
      </c>
      <c r="AM78" s="120">
        <v>149.09683116785754</v>
      </c>
      <c r="AN78" s="35">
        <v>277187.68916216318</v>
      </c>
      <c r="AO78" s="79">
        <v>41.327806092819621</v>
      </c>
      <c r="AP78" s="120">
        <v>143.13295792114323</v>
      </c>
      <c r="AQ78" s="35">
        <v>279959.5660537848</v>
      </c>
      <c r="AR78" s="79">
        <v>40.071440787597901</v>
      </c>
      <c r="AS78" s="120">
        <v>137.40763960429751</v>
      </c>
      <c r="AT78" s="35">
        <v>282759.16171432263</v>
      </c>
      <c r="AU78" s="79">
        <v>38.853268987654921</v>
      </c>
      <c r="AV78" s="120">
        <v>131.91133402012562</v>
      </c>
      <c r="AW78" s="35">
        <v>285586.75333146588</v>
      </c>
      <c r="AX78" s="79">
        <v>37.672129610430218</v>
      </c>
      <c r="AY78" s="120">
        <v>126.6348806593206</v>
      </c>
      <c r="AZ78" s="35">
        <v>288442.62086478056</v>
      </c>
      <c r="BA78" s="79">
        <v>36.526896870273141</v>
      </c>
      <c r="BB78" s="120">
        <v>121.56948543294777</v>
      </c>
      <c r="BC78" s="35">
        <v>291327.04707342834</v>
      </c>
      <c r="BD78" s="79">
        <v>35.416479205416834</v>
      </c>
      <c r="BE78" s="120">
        <v>116.70670601562986</v>
      </c>
      <c r="BF78" s="35">
        <v>294240.31754416262</v>
      </c>
      <c r="BG78" s="79">
        <v>34.33981823757216</v>
      </c>
      <c r="BH78" s="120">
        <v>112.03843777500467</v>
      </c>
      <c r="BI78" s="35">
        <v>297182.72071960423</v>
      </c>
      <c r="BJ78" s="79">
        <v>33.29588776314997</v>
      </c>
      <c r="BK78" s="120">
        <v>107.55690026400448</v>
      </c>
      <c r="BL78" s="35">
        <v>300154.54792680027</v>
      </c>
      <c r="BM78" s="79">
        <v>32.283692775150207</v>
      </c>
      <c r="BN78" s="120">
        <v>103.25462425344431</v>
      </c>
      <c r="BO78" s="35">
        <v>303156.09340606828</v>
      </c>
      <c r="BP78" s="79">
        <v>31.302268514785645</v>
      </c>
      <c r="BQ78" s="120">
        <v>99.124439283306529</v>
      </c>
      <c r="BR78" s="35">
        <v>306187.65434012894</v>
      </c>
      <c r="BS78" s="79">
        <v>30.350679551936157</v>
      </c>
      <c r="BT78" s="120">
        <v>95.159461711974274</v>
      </c>
      <c r="BU78" s="35">
        <v>309249.53088353021</v>
      </c>
      <c r="BV78" s="79">
        <v>29.428018893557297</v>
      </c>
      <c r="BW78" s="120">
        <v>91.353083243495306</v>
      </c>
      <c r="BX78" s="35">
        <v>312342.02619236551</v>
      </c>
      <c r="BY78" s="79">
        <v>28.533407119193157</v>
      </c>
      <c r="BZ78" s="120">
        <v>87.698959913755488</v>
      </c>
      <c r="CA78" s="35">
        <v>315465.44645428914</v>
      </c>
      <c r="CB78" s="79">
        <v>27.665991542769682</v>
      </c>
      <c r="CC78" s="120">
        <v>84.191001517205265</v>
      </c>
      <c r="CD78" s="35">
        <v>318620.100918832</v>
      </c>
      <c r="CE78" s="79">
        <v>26.824945399869478</v>
      </c>
      <c r="CF78" s="120">
        <v>80.823361456517048</v>
      </c>
      <c r="CG78" s="35">
        <v>321806.30192802032</v>
      </c>
      <c r="CH78" s="79">
        <v>26.009467059713444</v>
      </c>
      <c r="CI78" s="120">
        <v>77.590426998256362</v>
      </c>
      <c r="CJ78" s="35">
        <v>325024.36494730052</v>
      </c>
      <c r="CK78" s="79">
        <v>25.218779261098152</v>
      </c>
      <c r="CL78" s="120">
        <v>74.486809918326102</v>
      </c>
      <c r="CM78" s="35">
        <v>328274.60859677353</v>
      </c>
      <c r="CN78" s="79">
        <v>24.452128371560772</v>
      </c>
      <c r="CO78" s="120">
        <v>71.507337521593058</v>
      </c>
      <c r="CP78" s="35">
        <v>331557.35468274128</v>
      </c>
      <c r="CQ78" s="79">
        <v>23.708783669065323</v>
      </c>
      <c r="CR78" s="120">
        <v>68.647044020729339</v>
      </c>
      <c r="CS78" s="35">
        <v>334872.9282295687</v>
      </c>
      <c r="CT78" s="79">
        <v>22.988036645525739</v>
      </c>
      <c r="CU78" s="120">
        <v>65.901162259900161</v>
      </c>
      <c r="CV78" s="35">
        <v>338221.65751186438</v>
      </c>
      <c r="CW78" s="79">
        <v>22.289200331501757</v>
      </c>
      <c r="CX78" s="120">
        <v>63.265115769504156</v>
      </c>
      <c r="CY78" s="35">
        <v>341603.87408698304</v>
      </c>
      <c r="CZ78" s="79">
        <v>21.611608641424102</v>
      </c>
      <c r="DA78" s="120">
        <v>60.734511138723988</v>
      </c>
      <c r="DB78" s="35">
        <v>345019.91282785288</v>
      </c>
      <c r="DC78" s="79">
        <v>20.954615738724808</v>
      </c>
    </row>
    <row r="79" spans="1:108" x14ac:dyDescent="0.35">
      <c r="A79" s="9" t="s">
        <v>9</v>
      </c>
      <c r="B79" s="10" t="s">
        <v>100</v>
      </c>
      <c r="C79" s="133">
        <v>5720.2032650400015</v>
      </c>
      <c r="D79" s="64">
        <v>884062</v>
      </c>
      <c r="E79" s="79">
        <v>5057.014338897794</v>
      </c>
      <c r="F79" s="120">
        <v>5812.7171280637058</v>
      </c>
      <c r="G79" s="35">
        <v>892902.62</v>
      </c>
      <c r="H79" s="79">
        <v>5190.190352966958</v>
      </c>
      <c r="I79" s="120">
        <v>5906.8323821886379</v>
      </c>
      <c r="J79" s="35">
        <v>901831.64619999996</v>
      </c>
      <c r="K79" s="79">
        <v>5326.968371056646</v>
      </c>
      <c r="L79" s="120">
        <v>6002.5728994517094</v>
      </c>
      <c r="M79" s="35">
        <v>910849.96266199998</v>
      </c>
      <c r="N79" s="79">
        <v>5467.4433013415219</v>
      </c>
      <c r="O79" s="120">
        <v>5837.4215180669071</v>
      </c>
      <c r="P79" s="35">
        <v>919958.46228861995</v>
      </c>
      <c r="Q79" s="79">
        <v>5370.1853234913333</v>
      </c>
      <c r="R79" s="120">
        <v>5922.9056051738908</v>
      </c>
      <c r="S79" s="35">
        <v>929158.04691150622</v>
      </c>
      <c r="T79" s="79">
        <v>5503.315404144585</v>
      </c>
      <c r="U79" s="120">
        <v>6010.0887260193558</v>
      </c>
      <c r="V79" s="35">
        <v>938449.62738062127</v>
      </c>
      <c r="W79" s="79">
        <v>5640.165525457337</v>
      </c>
      <c r="X79" s="120">
        <v>6098.9962068640652</v>
      </c>
      <c r="Y79" s="35">
        <v>947834.12365442747</v>
      </c>
      <c r="Z79" s="79">
        <v>5780.8367249046787</v>
      </c>
      <c r="AA79" s="120">
        <v>6189.6537511479301</v>
      </c>
      <c r="AB79" s="35">
        <v>957312.46489097178</v>
      </c>
      <c r="AC79" s="79">
        <v>5925.4326893330744</v>
      </c>
      <c r="AD79" s="120">
        <v>6524.6276106200694</v>
      </c>
      <c r="AE79" s="35">
        <v>966885.58953988156</v>
      </c>
      <c r="AF79" s="79">
        <v>6308.5684138225743</v>
      </c>
      <c r="AG79" s="120">
        <v>6503.2278563341215</v>
      </c>
      <c r="AH79" s="35">
        <v>976554.44543528033</v>
      </c>
      <c r="AI79" s="79">
        <v>6350.7560727816353</v>
      </c>
      <c r="AJ79" s="120">
        <v>6481.8813771881405</v>
      </c>
      <c r="AK79" s="35">
        <v>986319.98988963314</v>
      </c>
      <c r="AL79" s="79">
        <v>6393.209174414008</v>
      </c>
      <c r="AM79" s="120">
        <v>6460.5883020307529</v>
      </c>
      <c r="AN79" s="35">
        <v>996183.18978852953</v>
      </c>
      <c r="AO79" s="79">
        <v>6435.929462627455</v>
      </c>
      <c r="AP79" s="120">
        <v>6439.3487600042035</v>
      </c>
      <c r="AQ79" s="35">
        <v>1006145.0216864148</v>
      </c>
      <c r="AR79" s="79">
        <v>6478.9186977808176</v>
      </c>
      <c r="AS79" s="120">
        <v>6231.93595934512</v>
      </c>
      <c r="AT79" s="35">
        <v>1016206.471903279</v>
      </c>
      <c r="AU79" s="79">
        <v>6332.9336543732807</v>
      </c>
      <c r="AV79" s="120">
        <v>6228.003872184453</v>
      </c>
      <c r="AW79" s="35">
        <v>1026368.5366223118</v>
      </c>
      <c r="AX79" s="79">
        <v>6392.2272203720486</v>
      </c>
      <c r="AY79" s="120">
        <v>6224.1257073490742</v>
      </c>
      <c r="AZ79" s="35">
        <v>1036632.2219885349</v>
      </c>
      <c r="BA79" s="79">
        <v>6452.1292619452324</v>
      </c>
      <c r="BB79" s="120">
        <v>6220.3015951617199</v>
      </c>
      <c r="BC79" s="35">
        <v>1046998.5442084202</v>
      </c>
      <c r="BD79" s="79">
        <v>6512.646714671635</v>
      </c>
      <c r="BE79" s="120">
        <v>6216.5316662417627</v>
      </c>
      <c r="BF79" s="35">
        <v>1057468.5296505045</v>
      </c>
      <c r="BG79" s="79">
        <v>6573.7866006264776</v>
      </c>
      <c r="BH79" s="120">
        <v>6174.3623635058148</v>
      </c>
      <c r="BI79" s="35">
        <v>1068043.2149470095</v>
      </c>
      <c r="BJ79" s="79">
        <v>6594.4858289665663</v>
      </c>
      <c r="BK79" s="120">
        <v>6174.5011941683415</v>
      </c>
      <c r="BL79" s="35">
        <v>1078723.6470964795</v>
      </c>
      <c r="BM79" s="79">
        <v>6660.5804471748415</v>
      </c>
      <c r="BN79" s="120">
        <v>6174.694601742267</v>
      </c>
      <c r="BO79" s="35">
        <v>1089510.8835674443</v>
      </c>
      <c r="BP79" s="79">
        <v>6727.3969713033457</v>
      </c>
      <c r="BQ79" s="120">
        <v>6174.9427180395833</v>
      </c>
      <c r="BR79" s="35">
        <v>1100405.9924031186</v>
      </c>
      <c r="BS79" s="79">
        <v>6794.9439696767586</v>
      </c>
      <c r="BT79" s="120">
        <v>6175.2456751719628</v>
      </c>
      <c r="BU79" s="35">
        <v>1111410.0523271498</v>
      </c>
      <c r="BV79" s="79">
        <v>6863.2301189758764</v>
      </c>
      <c r="BW79" s="120">
        <v>6148.6036055513678</v>
      </c>
      <c r="BX79" s="35">
        <v>1122524.1528504214</v>
      </c>
      <c r="BY79" s="79">
        <v>6901.9560535345954</v>
      </c>
      <c r="BZ79" s="120">
        <v>6152.6166418906678</v>
      </c>
      <c r="CA79" s="35">
        <v>1133749.3943789257</v>
      </c>
      <c r="CB79" s="79">
        <v>6975.5253915892436</v>
      </c>
      <c r="CC79" s="120">
        <v>6156.6849172042484</v>
      </c>
      <c r="CD79" s="35">
        <v>1145086.8883227149</v>
      </c>
      <c r="CE79" s="79">
        <v>7049.9391742248044</v>
      </c>
      <c r="CF79" s="120">
        <v>6160.8085648086289</v>
      </c>
      <c r="CG79" s="35">
        <v>1156537.7572059422</v>
      </c>
      <c r="CH79" s="79">
        <v>7125.2077201189304</v>
      </c>
      <c r="CI79" s="120">
        <v>6164.9877183230738</v>
      </c>
      <c r="CJ79" s="35">
        <v>1168103.1347780016</v>
      </c>
      <c r="CK79" s="79">
        <v>7201.3414796410616</v>
      </c>
      <c r="CL79" s="120">
        <v>6142.2225116702175</v>
      </c>
      <c r="CM79" s="35">
        <v>1179784.1661257816</v>
      </c>
      <c r="CN79" s="79">
        <v>7246.4968640898514</v>
      </c>
      <c r="CO79" s="120">
        <v>6159.1130790766747</v>
      </c>
      <c r="CP79" s="35">
        <v>1191582.0077870395</v>
      </c>
      <c r="CQ79" s="79">
        <v>7339.0883289535986</v>
      </c>
      <c r="CR79" s="120">
        <v>6176.0595550736598</v>
      </c>
      <c r="CS79" s="35">
        <v>1203497.82786491</v>
      </c>
      <c r="CT79" s="79">
        <v>7432.8742592954723</v>
      </c>
      <c r="CU79" s="120">
        <v>6193.0620744976095</v>
      </c>
      <c r="CV79" s="35">
        <v>1215532.806143559</v>
      </c>
      <c r="CW79" s="79">
        <v>7527.8701220353305</v>
      </c>
      <c r="CX79" s="120">
        <v>6210.1207724908027</v>
      </c>
      <c r="CY79" s="35">
        <v>1227688.1342049947</v>
      </c>
      <c r="CZ79" s="79">
        <v>7624.0915843669136</v>
      </c>
      <c r="DA79" s="120">
        <v>6226.4357845019777</v>
      </c>
      <c r="DB79" s="35">
        <v>1239965.0155470446</v>
      </c>
      <c r="DC79" s="79">
        <v>7720.5625443326689</v>
      </c>
    </row>
    <row r="80" spans="1:108" x14ac:dyDescent="0.35">
      <c r="A80" s="9" t="s">
        <v>10</v>
      </c>
      <c r="B80" s="10" t="s">
        <v>92</v>
      </c>
      <c r="C80" s="133">
        <v>142</v>
      </c>
      <c r="D80" s="64">
        <v>180000</v>
      </c>
      <c r="E80" s="79">
        <v>25.56</v>
      </c>
      <c r="F80" s="120">
        <v>142</v>
      </c>
      <c r="G80" s="35">
        <v>181800</v>
      </c>
      <c r="H80" s="79">
        <v>25.8156</v>
      </c>
      <c r="I80" s="120">
        <v>142</v>
      </c>
      <c r="J80" s="35">
        <v>183618</v>
      </c>
      <c r="K80" s="79">
        <v>26.073755999999999</v>
      </c>
      <c r="L80" s="120">
        <v>142</v>
      </c>
      <c r="M80" s="35">
        <v>185454.18</v>
      </c>
      <c r="N80" s="79">
        <v>26.334493559999999</v>
      </c>
      <c r="O80" s="120">
        <v>142</v>
      </c>
      <c r="P80" s="35">
        <v>187308.7218</v>
      </c>
      <c r="Q80" s="79">
        <v>26.597838495600001</v>
      </c>
      <c r="R80" s="120">
        <v>142</v>
      </c>
      <c r="S80" s="35">
        <v>189181.809018</v>
      </c>
      <c r="T80" s="79">
        <v>26.863816880555998</v>
      </c>
      <c r="U80" s="120">
        <v>142</v>
      </c>
      <c r="V80" s="35">
        <v>191073.62710817999</v>
      </c>
      <c r="W80" s="79">
        <v>27.13245504936156</v>
      </c>
      <c r="X80" s="120">
        <v>142</v>
      </c>
      <c r="Y80" s="35">
        <v>192984.36337926181</v>
      </c>
      <c r="Z80" s="79">
        <v>27.403779599855177</v>
      </c>
      <c r="AA80" s="120">
        <v>142</v>
      </c>
      <c r="AB80" s="35">
        <v>194914.20701305443</v>
      </c>
      <c r="AC80" s="79">
        <v>27.677817395853729</v>
      </c>
      <c r="AD80" s="120">
        <v>772.43306197604772</v>
      </c>
      <c r="AE80" s="35">
        <v>196863.34908318496</v>
      </c>
      <c r="AF80" s="79">
        <v>152.06375952318413</v>
      </c>
      <c r="AG80" s="120">
        <v>772.43306197604772</v>
      </c>
      <c r="AH80" s="35">
        <v>198831.98257401682</v>
      </c>
      <c r="AI80" s="79">
        <v>153.58439711841598</v>
      </c>
      <c r="AJ80" s="120">
        <v>772.43306197604772</v>
      </c>
      <c r="AK80" s="35">
        <v>200820.302399757</v>
      </c>
      <c r="AL80" s="79">
        <v>155.12024108960014</v>
      </c>
      <c r="AM80" s="120">
        <v>772.43306197604772</v>
      </c>
      <c r="AN80" s="35">
        <v>202828.50542375457</v>
      </c>
      <c r="AO80" s="79">
        <v>156.67144350049614</v>
      </c>
      <c r="AP80" s="120">
        <v>772.43306197604772</v>
      </c>
      <c r="AQ80" s="35">
        <v>204856.79047799212</v>
      </c>
      <c r="AR80" s="79">
        <v>158.23815793550111</v>
      </c>
      <c r="AS80" s="120">
        <v>857.63302709523805</v>
      </c>
      <c r="AT80" s="35">
        <v>206905.35838277204</v>
      </c>
      <c r="AU80" s="79">
        <v>177.44886883204188</v>
      </c>
      <c r="AV80" s="120">
        <v>857.63302709523805</v>
      </c>
      <c r="AW80" s="35">
        <v>208974.41196659976</v>
      </c>
      <c r="AX80" s="79">
        <v>179.2233575203623</v>
      </c>
      <c r="AY80" s="120">
        <v>857.63302709523805</v>
      </c>
      <c r="AZ80" s="35">
        <v>211064.15608626575</v>
      </c>
      <c r="BA80" s="79">
        <v>181.01559109556592</v>
      </c>
      <c r="BB80" s="120">
        <v>857.63302709523805</v>
      </c>
      <c r="BC80" s="35">
        <v>213174.79764712841</v>
      </c>
      <c r="BD80" s="79">
        <v>182.82574700652154</v>
      </c>
      <c r="BE80" s="120">
        <v>857.63302709523805</v>
      </c>
      <c r="BF80" s="35">
        <v>215306.5456235997</v>
      </c>
      <c r="BG80" s="79">
        <v>184.65400447658678</v>
      </c>
      <c r="BH80" s="120">
        <v>909.29969376190468</v>
      </c>
      <c r="BI80" s="35">
        <v>217459.61107983568</v>
      </c>
      <c r="BJ80" s="79">
        <v>197.73595776047748</v>
      </c>
      <c r="BK80" s="120">
        <v>909.29969376190468</v>
      </c>
      <c r="BL80" s="35">
        <v>219634.20719063404</v>
      </c>
      <c r="BM80" s="79">
        <v>199.71331733808225</v>
      </c>
      <c r="BN80" s="120">
        <v>909.29969376190468</v>
      </c>
      <c r="BO80" s="35">
        <v>221830.54926254039</v>
      </c>
      <c r="BP80" s="79">
        <v>201.71045051146308</v>
      </c>
      <c r="BQ80" s="120">
        <v>909.29969376190468</v>
      </c>
      <c r="BR80" s="35">
        <v>224048.85475516578</v>
      </c>
      <c r="BS80" s="79">
        <v>203.72755501657772</v>
      </c>
      <c r="BT80" s="120">
        <v>909.29969376190468</v>
      </c>
      <c r="BU80" s="35">
        <v>226289.34330271743</v>
      </c>
      <c r="BV80" s="79">
        <v>205.76483056674346</v>
      </c>
      <c r="BW80" s="120">
        <v>1024.537789</v>
      </c>
      <c r="BX80" s="35">
        <v>228552.23673574461</v>
      </c>
      <c r="BY80" s="79">
        <v>234.16040329624434</v>
      </c>
      <c r="BZ80" s="120">
        <v>1024.537789</v>
      </c>
      <c r="CA80" s="35">
        <v>230837.75910310206</v>
      </c>
      <c r="CB80" s="79">
        <v>236.5020073292068</v>
      </c>
      <c r="CC80" s="120">
        <v>1024.537789</v>
      </c>
      <c r="CD80" s="35">
        <v>233146.13669413308</v>
      </c>
      <c r="CE80" s="79">
        <v>238.86702740249888</v>
      </c>
      <c r="CF80" s="120">
        <v>1024.537789</v>
      </c>
      <c r="CG80" s="35">
        <v>235477.59806107442</v>
      </c>
      <c r="CH80" s="79">
        <v>241.25569767652385</v>
      </c>
      <c r="CI80" s="120">
        <v>1024.537789</v>
      </c>
      <c r="CJ80" s="35">
        <v>237832.37404168517</v>
      </c>
      <c r="CK80" s="79">
        <v>243.6682546532891</v>
      </c>
      <c r="CL80" s="120">
        <v>1034.537789</v>
      </c>
      <c r="CM80" s="35">
        <v>240210.69778210201</v>
      </c>
      <c r="CN80" s="79">
        <v>248.507044177643</v>
      </c>
      <c r="CO80" s="120">
        <v>1034.537789</v>
      </c>
      <c r="CP80" s="35">
        <v>242612.80475992305</v>
      </c>
      <c r="CQ80" s="79">
        <v>250.99211461941945</v>
      </c>
      <c r="CR80" s="120">
        <v>1034.537789</v>
      </c>
      <c r="CS80" s="35">
        <v>245038.93280752227</v>
      </c>
      <c r="CT80" s="79">
        <v>253.50203576561364</v>
      </c>
      <c r="CU80" s="120">
        <v>1034.537789</v>
      </c>
      <c r="CV80" s="35">
        <v>247489.3221355975</v>
      </c>
      <c r="CW80" s="79">
        <v>256.03705612326979</v>
      </c>
      <c r="CX80" s="120">
        <v>1034.537789</v>
      </c>
      <c r="CY80" s="35">
        <v>249964.21535695347</v>
      </c>
      <c r="CZ80" s="79">
        <v>258.59742668450247</v>
      </c>
      <c r="DA80" s="120">
        <v>1039.537789</v>
      </c>
      <c r="DB80" s="35">
        <v>252463.857510523</v>
      </c>
      <c r="DC80" s="79">
        <v>262.44572023890015</v>
      </c>
    </row>
    <row r="81" spans="1:107" x14ac:dyDescent="0.35">
      <c r="A81" s="9" t="s">
        <v>12</v>
      </c>
      <c r="B81" s="10" t="s">
        <v>140</v>
      </c>
      <c r="C81" s="133">
        <v>2.9584615384615387</v>
      </c>
      <c r="D81" s="13">
        <v>0</v>
      </c>
      <c r="E81" s="79">
        <v>0</v>
      </c>
      <c r="F81" s="120">
        <v>2.9584615384615387</v>
      </c>
      <c r="G81" s="35">
        <v>0</v>
      </c>
      <c r="H81" s="79">
        <v>0</v>
      </c>
      <c r="I81" s="120">
        <v>2.9584615384615387</v>
      </c>
      <c r="J81" s="35">
        <v>0</v>
      </c>
      <c r="K81" s="79">
        <v>0</v>
      </c>
      <c r="L81" s="120">
        <v>2.9584615384615387</v>
      </c>
      <c r="M81" s="35">
        <v>0</v>
      </c>
      <c r="N81" s="79">
        <v>0</v>
      </c>
      <c r="O81" s="120">
        <v>3.3076000000000003</v>
      </c>
      <c r="P81" s="35">
        <v>0</v>
      </c>
      <c r="Q81" s="79">
        <v>0</v>
      </c>
      <c r="R81" s="120">
        <v>3.3076000000000003</v>
      </c>
      <c r="S81" s="35">
        <v>0</v>
      </c>
      <c r="T81" s="79">
        <v>0</v>
      </c>
      <c r="U81" s="120">
        <v>3.3076000000000003</v>
      </c>
      <c r="V81" s="35">
        <v>0</v>
      </c>
      <c r="W81" s="79">
        <v>0</v>
      </c>
      <c r="X81" s="120">
        <v>3.3076000000000003</v>
      </c>
      <c r="Y81" s="35">
        <v>0</v>
      </c>
      <c r="Z81" s="79">
        <v>0</v>
      </c>
      <c r="AA81" s="120">
        <v>3.3076000000000003</v>
      </c>
      <c r="AB81" s="35">
        <v>0</v>
      </c>
      <c r="AC81" s="79">
        <v>0</v>
      </c>
      <c r="AD81" s="120">
        <v>3.5076000000000001</v>
      </c>
      <c r="AE81" s="35">
        <v>0</v>
      </c>
      <c r="AF81" s="79">
        <v>0</v>
      </c>
      <c r="AG81" s="120">
        <v>3.5076000000000001</v>
      </c>
      <c r="AH81" s="35">
        <v>0</v>
      </c>
      <c r="AI81" s="79">
        <v>0</v>
      </c>
      <c r="AJ81" s="120">
        <v>3.5076000000000001</v>
      </c>
      <c r="AK81" s="35">
        <v>0</v>
      </c>
      <c r="AL81" s="79">
        <v>0</v>
      </c>
      <c r="AM81" s="120">
        <v>3.5076000000000001</v>
      </c>
      <c r="AN81" s="35">
        <v>0</v>
      </c>
      <c r="AO81" s="79">
        <v>0</v>
      </c>
      <c r="AP81" s="120">
        <v>3.5076000000000001</v>
      </c>
      <c r="AQ81" s="35">
        <v>0</v>
      </c>
      <c r="AR81" s="79">
        <v>0</v>
      </c>
      <c r="AS81" s="120">
        <v>3.8076000000000003</v>
      </c>
      <c r="AT81" s="35">
        <v>0</v>
      </c>
      <c r="AU81" s="79">
        <v>0</v>
      </c>
      <c r="AV81" s="120">
        <v>3.8076000000000003</v>
      </c>
      <c r="AW81" s="35">
        <v>0</v>
      </c>
      <c r="AX81" s="79">
        <v>0</v>
      </c>
      <c r="AY81" s="120">
        <v>3.8076000000000003</v>
      </c>
      <c r="AZ81" s="35">
        <v>0</v>
      </c>
      <c r="BA81" s="79">
        <v>0</v>
      </c>
      <c r="BB81" s="120">
        <v>3.8076000000000003</v>
      </c>
      <c r="BC81" s="35">
        <v>0</v>
      </c>
      <c r="BD81" s="79">
        <v>0</v>
      </c>
      <c r="BE81" s="120">
        <v>3.8076000000000003</v>
      </c>
      <c r="BF81" s="35">
        <v>0</v>
      </c>
      <c r="BG81" s="79">
        <v>0</v>
      </c>
      <c r="BH81" s="120">
        <v>6.1</v>
      </c>
      <c r="BI81" s="35">
        <v>0</v>
      </c>
      <c r="BJ81" s="79">
        <v>0</v>
      </c>
      <c r="BK81" s="120">
        <v>6.1</v>
      </c>
      <c r="BL81" s="35">
        <v>0</v>
      </c>
      <c r="BM81" s="79">
        <v>0</v>
      </c>
      <c r="BN81" s="120">
        <v>6.1</v>
      </c>
      <c r="BO81" s="35">
        <v>0</v>
      </c>
      <c r="BP81" s="79">
        <v>0</v>
      </c>
      <c r="BQ81" s="120">
        <v>6.1</v>
      </c>
      <c r="BR81" s="35">
        <v>0</v>
      </c>
      <c r="BS81" s="79">
        <v>0</v>
      </c>
      <c r="BT81" s="120">
        <v>6.1</v>
      </c>
      <c r="BU81" s="35">
        <v>0</v>
      </c>
      <c r="BV81" s="79">
        <v>0</v>
      </c>
      <c r="BW81" s="120">
        <v>6.6</v>
      </c>
      <c r="BX81" s="35">
        <v>0</v>
      </c>
      <c r="BY81" s="79">
        <v>0</v>
      </c>
      <c r="BZ81" s="120">
        <v>6.6</v>
      </c>
      <c r="CA81" s="35">
        <v>0</v>
      </c>
      <c r="CB81" s="79">
        <v>0</v>
      </c>
      <c r="CC81" s="120">
        <v>6.6</v>
      </c>
      <c r="CD81" s="35">
        <v>0</v>
      </c>
      <c r="CE81" s="79">
        <v>0</v>
      </c>
      <c r="CF81" s="120">
        <v>6.6</v>
      </c>
      <c r="CG81" s="35">
        <v>0</v>
      </c>
      <c r="CH81" s="79">
        <v>0</v>
      </c>
      <c r="CI81" s="120">
        <v>6.6</v>
      </c>
      <c r="CJ81" s="35">
        <v>0</v>
      </c>
      <c r="CK81" s="79">
        <v>0</v>
      </c>
      <c r="CL81" s="120">
        <v>6.6</v>
      </c>
      <c r="CM81" s="35">
        <v>0</v>
      </c>
      <c r="CN81" s="79">
        <v>0</v>
      </c>
      <c r="CO81" s="120">
        <v>6.6</v>
      </c>
      <c r="CP81" s="35">
        <v>0</v>
      </c>
      <c r="CQ81" s="79">
        <v>0</v>
      </c>
      <c r="CR81" s="120">
        <v>6.6</v>
      </c>
      <c r="CS81" s="35">
        <v>0</v>
      </c>
      <c r="CT81" s="79">
        <v>0</v>
      </c>
      <c r="CU81" s="120">
        <v>6.6</v>
      </c>
      <c r="CV81" s="35">
        <v>0</v>
      </c>
      <c r="CW81" s="79">
        <v>0</v>
      </c>
      <c r="CX81" s="120">
        <v>6.6</v>
      </c>
      <c r="CY81" s="35">
        <v>0</v>
      </c>
      <c r="CZ81" s="79">
        <v>0</v>
      </c>
      <c r="DA81" s="120">
        <v>7.4</v>
      </c>
      <c r="DB81" s="35">
        <v>0</v>
      </c>
      <c r="DC81" s="79">
        <v>0</v>
      </c>
    </row>
    <row r="82" spans="1:107" x14ac:dyDescent="0.35">
      <c r="A82" s="9" t="s">
        <v>13</v>
      </c>
      <c r="B82" s="10" t="s">
        <v>101</v>
      </c>
      <c r="C82" s="133">
        <v>8.7119999999999993E-3</v>
      </c>
      <c r="D82" s="13">
        <v>0</v>
      </c>
      <c r="E82" s="79">
        <v>0</v>
      </c>
      <c r="F82" s="120">
        <v>8.7119999999999993E-3</v>
      </c>
      <c r="G82" s="35">
        <v>0</v>
      </c>
      <c r="H82" s="79">
        <v>0</v>
      </c>
      <c r="I82" s="120">
        <v>8.7119999999999993E-3</v>
      </c>
      <c r="J82" s="35">
        <v>0</v>
      </c>
      <c r="K82" s="79">
        <v>0</v>
      </c>
      <c r="L82" s="120">
        <v>8.7119999999999993E-3</v>
      </c>
      <c r="M82" s="35">
        <v>0</v>
      </c>
      <c r="N82" s="79">
        <v>0</v>
      </c>
      <c r="O82" s="120">
        <v>8.7119999999999993E-3</v>
      </c>
      <c r="P82" s="35">
        <v>0</v>
      </c>
      <c r="Q82" s="79">
        <v>0</v>
      </c>
      <c r="R82" s="120">
        <v>8.7119999999999993E-3</v>
      </c>
      <c r="S82" s="35">
        <v>0</v>
      </c>
      <c r="T82" s="79">
        <v>0</v>
      </c>
      <c r="U82" s="120">
        <v>8.7119999999999993E-3</v>
      </c>
      <c r="V82" s="35">
        <v>0</v>
      </c>
      <c r="W82" s="79">
        <v>0</v>
      </c>
      <c r="X82" s="120">
        <v>8.7119999999999993E-3</v>
      </c>
      <c r="Y82" s="35">
        <v>0</v>
      </c>
      <c r="Z82" s="79">
        <v>0</v>
      </c>
      <c r="AA82" s="120">
        <v>8.7119999999999993E-3</v>
      </c>
      <c r="AB82" s="35">
        <v>0</v>
      </c>
      <c r="AC82" s="79">
        <v>0</v>
      </c>
      <c r="AD82" s="120">
        <v>8.7119999999999993E-3</v>
      </c>
      <c r="AE82" s="35">
        <v>0</v>
      </c>
      <c r="AF82" s="79">
        <v>0</v>
      </c>
      <c r="AG82" s="120">
        <v>8.7119999999999993E-3</v>
      </c>
      <c r="AH82" s="35">
        <v>0</v>
      </c>
      <c r="AI82" s="79">
        <v>0</v>
      </c>
      <c r="AJ82" s="120">
        <v>8.7119999999999993E-3</v>
      </c>
      <c r="AK82" s="35">
        <v>0</v>
      </c>
      <c r="AL82" s="79">
        <v>0</v>
      </c>
      <c r="AM82" s="120">
        <v>8.7119999999999993E-3</v>
      </c>
      <c r="AN82" s="35">
        <v>0</v>
      </c>
      <c r="AO82" s="79">
        <v>0</v>
      </c>
      <c r="AP82" s="120">
        <v>8.7119999999999993E-3</v>
      </c>
      <c r="AQ82" s="35">
        <v>0</v>
      </c>
      <c r="AR82" s="79">
        <v>0</v>
      </c>
      <c r="AS82" s="120">
        <v>8.7119999999999993E-3</v>
      </c>
      <c r="AT82" s="35">
        <v>0</v>
      </c>
      <c r="AU82" s="79">
        <v>0</v>
      </c>
      <c r="AV82" s="120">
        <v>8.7119999999999993E-3</v>
      </c>
      <c r="AW82" s="35">
        <v>0</v>
      </c>
      <c r="AX82" s="79">
        <v>0</v>
      </c>
      <c r="AY82" s="120">
        <v>8.7119999999999993E-3</v>
      </c>
      <c r="AZ82" s="35">
        <v>0</v>
      </c>
      <c r="BA82" s="79">
        <v>0</v>
      </c>
      <c r="BB82" s="120">
        <v>8.7119999999999993E-3</v>
      </c>
      <c r="BC82" s="35">
        <v>0</v>
      </c>
      <c r="BD82" s="79">
        <v>0</v>
      </c>
      <c r="BE82" s="120">
        <v>8.7119999999999993E-3</v>
      </c>
      <c r="BF82" s="35">
        <v>0</v>
      </c>
      <c r="BG82" s="79">
        <v>0</v>
      </c>
      <c r="BH82" s="120">
        <v>0.17</v>
      </c>
      <c r="BI82" s="35">
        <v>0</v>
      </c>
      <c r="BJ82" s="79">
        <v>0</v>
      </c>
      <c r="BK82" s="120">
        <v>0.17</v>
      </c>
      <c r="BL82" s="35">
        <v>0</v>
      </c>
      <c r="BM82" s="79">
        <v>0</v>
      </c>
      <c r="BN82" s="120">
        <v>0.17</v>
      </c>
      <c r="BO82" s="35">
        <v>0</v>
      </c>
      <c r="BP82" s="79">
        <v>0</v>
      </c>
      <c r="BQ82" s="120">
        <v>0.17</v>
      </c>
      <c r="BR82" s="35">
        <v>0</v>
      </c>
      <c r="BS82" s="79">
        <v>0</v>
      </c>
      <c r="BT82" s="120">
        <v>0.17</v>
      </c>
      <c r="BU82" s="35">
        <v>0</v>
      </c>
      <c r="BV82" s="79">
        <v>0</v>
      </c>
      <c r="BW82" s="120">
        <v>0.17</v>
      </c>
      <c r="BX82" s="35">
        <v>0</v>
      </c>
      <c r="BY82" s="79">
        <v>0</v>
      </c>
      <c r="BZ82" s="120">
        <v>0.17</v>
      </c>
      <c r="CA82" s="35">
        <v>0</v>
      </c>
      <c r="CB82" s="79">
        <v>0</v>
      </c>
      <c r="CC82" s="120">
        <v>0.17</v>
      </c>
      <c r="CD82" s="35">
        <v>0</v>
      </c>
      <c r="CE82" s="79">
        <v>0</v>
      </c>
      <c r="CF82" s="120">
        <v>0.17</v>
      </c>
      <c r="CG82" s="35">
        <v>0</v>
      </c>
      <c r="CH82" s="79">
        <v>0</v>
      </c>
      <c r="CI82" s="120">
        <v>0.17</v>
      </c>
      <c r="CJ82" s="35">
        <v>0</v>
      </c>
      <c r="CK82" s="79">
        <v>0</v>
      </c>
      <c r="CL82" s="120">
        <v>0.17</v>
      </c>
      <c r="CM82" s="35">
        <v>0</v>
      </c>
      <c r="CN82" s="79">
        <v>0</v>
      </c>
      <c r="CO82" s="120">
        <v>0.17</v>
      </c>
      <c r="CP82" s="35">
        <v>0</v>
      </c>
      <c r="CQ82" s="79">
        <v>0</v>
      </c>
      <c r="CR82" s="120">
        <v>0.17</v>
      </c>
      <c r="CS82" s="35">
        <v>0</v>
      </c>
      <c r="CT82" s="79">
        <v>0</v>
      </c>
      <c r="CU82" s="120">
        <v>0.17</v>
      </c>
      <c r="CV82" s="35">
        <v>0</v>
      </c>
      <c r="CW82" s="79">
        <v>0</v>
      </c>
      <c r="CX82" s="120">
        <v>0.17</v>
      </c>
      <c r="CY82" s="35">
        <v>0</v>
      </c>
      <c r="CZ82" s="79">
        <v>0</v>
      </c>
      <c r="DA82" s="120">
        <v>0.17</v>
      </c>
      <c r="DB82" s="35">
        <v>0</v>
      </c>
      <c r="DC82" s="79">
        <v>0</v>
      </c>
    </row>
    <row r="83" spans="1:107" x14ac:dyDescent="0.35">
      <c r="A83" s="9" t="s">
        <v>14</v>
      </c>
      <c r="B83" s="10" t="s">
        <v>102</v>
      </c>
      <c r="C83" s="133">
        <v>283.27999999999997</v>
      </c>
      <c r="D83" s="13">
        <v>0</v>
      </c>
      <c r="E83" s="79">
        <v>0</v>
      </c>
      <c r="F83" s="120">
        <v>304.70999999999998</v>
      </c>
      <c r="G83" s="35">
        <v>0</v>
      </c>
      <c r="H83" s="79">
        <v>0</v>
      </c>
      <c r="I83" s="120">
        <v>326.14</v>
      </c>
      <c r="J83" s="35">
        <v>0</v>
      </c>
      <c r="K83" s="79">
        <v>0</v>
      </c>
      <c r="L83" s="120">
        <v>347.57</v>
      </c>
      <c r="M83" s="35">
        <v>0</v>
      </c>
      <c r="N83" s="79">
        <v>0</v>
      </c>
      <c r="O83" s="120">
        <v>369</v>
      </c>
      <c r="P83" s="35">
        <v>0</v>
      </c>
      <c r="Q83" s="79">
        <v>0</v>
      </c>
      <c r="R83" s="120">
        <v>404.6</v>
      </c>
      <c r="S83" s="35">
        <v>0</v>
      </c>
      <c r="T83" s="79">
        <v>0</v>
      </c>
      <c r="U83" s="120">
        <v>440.2</v>
      </c>
      <c r="V83" s="35">
        <v>0</v>
      </c>
      <c r="W83" s="79">
        <v>0</v>
      </c>
      <c r="X83" s="120">
        <v>475.79999999999995</v>
      </c>
      <c r="Y83" s="35">
        <v>0</v>
      </c>
      <c r="Z83" s="79">
        <v>0</v>
      </c>
      <c r="AA83" s="120">
        <v>511.39999999999992</v>
      </c>
      <c r="AB83" s="35">
        <v>0</v>
      </c>
      <c r="AC83" s="79">
        <v>0</v>
      </c>
      <c r="AD83" s="120">
        <v>547</v>
      </c>
      <c r="AE83" s="35">
        <v>0</v>
      </c>
      <c r="AF83" s="79">
        <v>0</v>
      </c>
      <c r="AG83" s="120">
        <v>593.6</v>
      </c>
      <c r="AH83" s="35">
        <v>0</v>
      </c>
      <c r="AI83" s="79">
        <v>0</v>
      </c>
      <c r="AJ83" s="120">
        <v>640.20000000000005</v>
      </c>
      <c r="AK83" s="35">
        <v>0</v>
      </c>
      <c r="AL83" s="79">
        <v>0</v>
      </c>
      <c r="AM83" s="120">
        <v>686.80000000000007</v>
      </c>
      <c r="AN83" s="35">
        <v>0</v>
      </c>
      <c r="AO83" s="79">
        <v>0</v>
      </c>
      <c r="AP83" s="120">
        <v>733.40000000000009</v>
      </c>
      <c r="AQ83" s="35">
        <v>0</v>
      </c>
      <c r="AR83" s="79">
        <v>0</v>
      </c>
      <c r="AS83" s="120">
        <v>780</v>
      </c>
      <c r="AT83" s="35">
        <v>0</v>
      </c>
      <c r="AU83" s="79">
        <v>0</v>
      </c>
      <c r="AV83" s="120">
        <v>864.59999999999991</v>
      </c>
      <c r="AW83" s="35">
        <v>0</v>
      </c>
      <c r="AX83" s="79">
        <v>0</v>
      </c>
      <c r="AY83" s="120">
        <v>949.19999999999993</v>
      </c>
      <c r="AZ83" s="35">
        <v>0</v>
      </c>
      <c r="BA83" s="79">
        <v>0</v>
      </c>
      <c r="BB83" s="120">
        <v>1033.8</v>
      </c>
      <c r="BC83" s="35">
        <v>0</v>
      </c>
      <c r="BD83" s="79">
        <v>0</v>
      </c>
      <c r="BE83" s="120">
        <v>1118.3999999999999</v>
      </c>
      <c r="BF83" s="35">
        <v>0</v>
      </c>
      <c r="BG83" s="79">
        <v>0</v>
      </c>
      <c r="BH83" s="120">
        <v>1203</v>
      </c>
      <c r="BI83" s="35">
        <v>0</v>
      </c>
      <c r="BJ83" s="79">
        <v>0</v>
      </c>
      <c r="BK83" s="120">
        <v>1174</v>
      </c>
      <c r="BL83" s="35">
        <v>0</v>
      </c>
      <c r="BM83" s="79">
        <v>0</v>
      </c>
      <c r="BN83" s="120">
        <v>1145</v>
      </c>
      <c r="BO83" s="35">
        <v>0</v>
      </c>
      <c r="BP83" s="79">
        <v>0</v>
      </c>
      <c r="BQ83" s="120">
        <v>1116</v>
      </c>
      <c r="BR83" s="35">
        <v>0</v>
      </c>
      <c r="BS83" s="79">
        <v>0</v>
      </c>
      <c r="BT83" s="120">
        <v>1087</v>
      </c>
      <c r="BU83" s="35">
        <v>0</v>
      </c>
      <c r="BV83" s="79">
        <v>0</v>
      </c>
      <c r="BW83" s="120">
        <v>1058</v>
      </c>
      <c r="BX83" s="35">
        <v>0</v>
      </c>
      <c r="BY83" s="79">
        <v>0</v>
      </c>
      <c r="BZ83" s="120">
        <v>1086.5999999999999</v>
      </c>
      <c r="CA83" s="35">
        <v>0</v>
      </c>
      <c r="CB83" s="79">
        <v>0</v>
      </c>
      <c r="CC83" s="120">
        <v>1115.2</v>
      </c>
      <c r="CD83" s="35">
        <v>0</v>
      </c>
      <c r="CE83" s="79">
        <v>0</v>
      </c>
      <c r="CF83" s="120">
        <v>1143.8000000000002</v>
      </c>
      <c r="CG83" s="35">
        <v>0</v>
      </c>
      <c r="CH83" s="79">
        <v>0</v>
      </c>
      <c r="CI83" s="120">
        <v>1172.4000000000001</v>
      </c>
      <c r="CJ83" s="35">
        <v>0</v>
      </c>
      <c r="CK83" s="79">
        <v>0</v>
      </c>
      <c r="CL83" s="120">
        <v>1201</v>
      </c>
      <c r="CM83" s="35">
        <v>0</v>
      </c>
      <c r="CN83" s="79">
        <v>0</v>
      </c>
      <c r="CO83" s="120">
        <v>1266.2</v>
      </c>
      <c r="CP83" s="35">
        <v>0</v>
      </c>
      <c r="CQ83" s="79">
        <v>0</v>
      </c>
      <c r="CR83" s="120">
        <v>1331.4</v>
      </c>
      <c r="CS83" s="35">
        <v>0</v>
      </c>
      <c r="CT83" s="79">
        <v>0</v>
      </c>
      <c r="CU83" s="120">
        <v>1396.6</v>
      </c>
      <c r="CV83" s="35">
        <v>0</v>
      </c>
      <c r="CW83" s="79">
        <v>0</v>
      </c>
      <c r="CX83" s="120">
        <v>1461.7999999999997</v>
      </c>
      <c r="CY83" s="35">
        <v>0</v>
      </c>
      <c r="CZ83" s="79">
        <v>0</v>
      </c>
      <c r="DA83" s="120">
        <v>1527</v>
      </c>
      <c r="DB83" s="35">
        <v>0</v>
      </c>
      <c r="DC83" s="79">
        <v>0</v>
      </c>
    </row>
    <row r="84" spans="1:107" x14ac:dyDescent="0.35">
      <c r="A84" s="9" t="s">
        <v>15</v>
      </c>
      <c r="B84" s="10" t="s">
        <v>103</v>
      </c>
      <c r="C84" s="133">
        <v>25.091999999999999</v>
      </c>
      <c r="D84" s="13">
        <v>0</v>
      </c>
      <c r="E84" s="79">
        <v>0</v>
      </c>
      <c r="F84" s="120">
        <v>25.091999999999999</v>
      </c>
      <c r="G84" s="35">
        <v>0</v>
      </c>
      <c r="H84" s="79">
        <v>0</v>
      </c>
      <c r="I84" s="120">
        <v>25.091999999999999</v>
      </c>
      <c r="J84" s="35">
        <v>0</v>
      </c>
      <c r="K84" s="79">
        <v>0</v>
      </c>
      <c r="L84" s="120">
        <v>25.091999999999999</v>
      </c>
      <c r="M84" s="35">
        <v>0</v>
      </c>
      <c r="N84" s="79">
        <v>0</v>
      </c>
      <c r="O84" s="120">
        <v>25.091999999999999</v>
      </c>
      <c r="P84" s="35">
        <v>0</v>
      </c>
      <c r="Q84" s="79">
        <v>0</v>
      </c>
      <c r="R84" s="120">
        <v>25.091999999999999</v>
      </c>
      <c r="S84" s="35">
        <v>0</v>
      </c>
      <c r="T84" s="79">
        <v>0</v>
      </c>
      <c r="U84" s="120">
        <v>25.091999999999999</v>
      </c>
      <c r="V84" s="35">
        <v>0</v>
      </c>
      <c r="W84" s="79">
        <v>0</v>
      </c>
      <c r="X84" s="120">
        <v>25.091999999999999</v>
      </c>
      <c r="Y84" s="35">
        <v>0</v>
      </c>
      <c r="Z84" s="79">
        <v>0</v>
      </c>
      <c r="AA84" s="120">
        <v>25.091999999999999</v>
      </c>
      <c r="AB84" s="35">
        <v>0</v>
      </c>
      <c r="AC84" s="79">
        <v>0</v>
      </c>
      <c r="AD84" s="120">
        <v>29</v>
      </c>
      <c r="AE84" s="35">
        <v>0</v>
      </c>
      <c r="AF84" s="79">
        <v>0</v>
      </c>
      <c r="AG84" s="120">
        <v>29</v>
      </c>
      <c r="AH84" s="35">
        <v>0</v>
      </c>
      <c r="AI84" s="79">
        <v>0</v>
      </c>
      <c r="AJ84" s="120">
        <v>29</v>
      </c>
      <c r="AK84" s="35">
        <v>0</v>
      </c>
      <c r="AL84" s="79">
        <v>0</v>
      </c>
      <c r="AM84" s="120">
        <v>29</v>
      </c>
      <c r="AN84" s="35">
        <v>0</v>
      </c>
      <c r="AO84" s="79">
        <v>0</v>
      </c>
      <c r="AP84" s="120">
        <v>29</v>
      </c>
      <c r="AQ84" s="35">
        <v>0</v>
      </c>
      <c r="AR84" s="79">
        <v>0</v>
      </c>
      <c r="AS84" s="120">
        <v>29</v>
      </c>
      <c r="AT84" s="35">
        <v>0</v>
      </c>
      <c r="AU84" s="79">
        <v>0</v>
      </c>
      <c r="AV84" s="120">
        <v>29</v>
      </c>
      <c r="AW84" s="35">
        <v>0</v>
      </c>
      <c r="AX84" s="79">
        <v>0</v>
      </c>
      <c r="AY84" s="120">
        <v>29</v>
      </c>
      <c r="AZ84" s="35">
        <v>0</v>
      </c>
      <c r="BA84" s="79">
        <v>0</v>
      </c>
      <c r="BB84" s="120">
        <v>29</v>
      </c>
      <c r="BC84" s="35">
        <v>0</v>
      </c>
      <c r="BD84" s="79">
        <v>0</v>
      </c>
      <c r="BE84" s="120">
        <v>29</v>
      </c>
      <c r="BF84" s="35">
        <v>0</v>
      </c>
      <c r="BG84" s="79">
        <v>0</v>
      </c>
      <c r="BH84" s="120">
        <v>29</v>
      </c>
      <c r="BI84" s="35">
        <v>0</v>
      </c>
      <c r="BJ84" s="79">
        <v>0</v>
      </c>
      <c r="BK84" s="120">
        <v>29</v>
      </c>
      <c r="BL84" s="35">
        <v>0</v>
      </c>
      <c r="BM84" s="79">
        <v>0</v>
      </c>
      <c r="BN84" s="120">
        <v>29</v>
      </c>
      <c r="BO84" s="35">
        <v>0</v>
      </c>
      <c r="BP84" s="79">
        <v>0</v>
      </c>
      <c r="BQ84" s="120">
        <v>29</v>
      </c>
      <c r="BR84" s="35">
        <v>0</v>
      </c>
      <c r="BS84" s="79">
        <v>0</v>
      </c>
      <c r="BT84" s="120">
        <v>29</v>
      </c>
      <c r="BU84" s="35">
        <v>0</v>
      </c>
      <c r="BV84" s="79">
        <v>0</v>
      </c>
      <c r="BW84" s="120">
        <v>29</v>
      </c>
      <c r="BX84" s="35">
        <v>0</v>
      </c>
      <c r="BY84" s="79">
        <v>0</v>
      </c>
      <c r="BZ84" s="120">
        <v>29</v>
      </c>
      <c r="CA84" s="35">
        <v>0</v>
      </c>
      <c r="CB84" s="79">
        <v>0</v>
      </c>
      <c r="CC84" s="120">
        <v>29</v>
      </c>
      <c r="CD84" s="35">
        <v>0</v>
      </c>
      <c r="CE84" s="79">
        <v>0</v>
      </c>
      <c r="CF84" s="120">
        <v>29</v>
      </c>
      <c r="CG84" s="35">
        <v>0</v>
      </c>
      <c r="CH84" s="79">
        <v>0</v>
      </c>
      <c r="CI84" s="120">
        <v>29</v>
      </c>
      <c r="CJ84" s="35">
        <v>0</v>
      </c>
      <c r="CK84" s="79">
        <v>0</v>
      </c>
      <c r="CL84" s="120">
        <v>29</v>
      </c>
      <c r="CM84" s="35">
        <v>0</v>
      </c>
      <c r="CN84" s="79">
        <v>0</v>
      </c>
      <c r="CO84" s="120">
        <v>29</v>
      </c>
      <c r="CP84" s="35">
        <v>0</v>
      </c>
      <c r="CQ84" s="79">
        <v>0</v>
      </c>
      <c r="CR84" s="120">
        <v>29</v>
      </c>
      <c r="CS84" s="35">
        <v>0</v>
      </c>
      <c r="CT84" s="79">
        <v>0</v>
      </c>
      <c r="CU84" s="120">
        <v>29</v>
      </c>
      <c r="CV84" s="35">
        <v>0</v>
      </c>
      <c r="CW84" s="79">
        <v>0</v>
      </c>
      <c r="CX84" s="120">
        <v>29</v>
      </c>
      <c r="CY84" s="35">
        <v>0</v>
      </c>
      <c r="CZ84" s="79">
        <v>0</v>
      </c>
      <c r="DA84" s="120">
        <v>29</v>
      </c>
      <c r="DB84" s="35">
        <v>0</v>
      </c>
      <c r="DC84" s="79">
        <v>0</v>
      </c>
    </row>
    <row r="85" spans="1:107" x14ac:dyDescent="0.35">
      <c r="A85" s="9" t="s">
        <v>16</v>
      </c>
      <c r="B85" s="10" t="s">
        <v>104</v>
      </c>
      <c r="C85" s="133">
        <v>114</v>
      </c>
      <c r="D85" s="13">
        <v>0</v>
      </c>
      <c r="E85" s="79">
        <v>0</v>
      </c>
      <c r="F85" s="120">
        <v>114</v>
      </c>
      <c r="G85" s="35">
        <v>0</v>
      </c>
      <c r="H85" s="79">
        <v>0</v>
      </c>
      <c r="I85" s="120">
        <v>114</v>
      </c>
      <c r="J85" s="35">
        <v>0</v>
      </c>
      <c r="K85" s="79">
        <v>0</v>
      </c>
      <c r="L85" s="120">
        <v>114</v>
      </c>
      <c r="M85" s="35">
        <v>0</v>
      </c>
      <c r="N85" s="79">
        <v>0</v>
      </c>
      <c r="O85" s="120">
        <v>114</v>
      </c>
      <c r="P85" s="35">
        <v>0</v>
      </c>
      <c r="Q85" s="79">
        <v>0</v>
      </c>
      <c r="R85" s="120">
        <v>114</v>
      </c>
      <c r="S85" s="35">
        <v>0</v>
      </c>
      <c r="T85" s="79">
        <v>0</v>
      </c>
      <c r="U85" s="120">
        <v>114</v>
      </c>
      <c r="V85" s="35">
        <v>0</v>
      </c>
      <c r="W85" s="79">
        <v>0</v>
      </c>
      <c r="X85" s="120">
        <v>114</v>
      </c>
      <c r="Y85" s="35">
        <v>0</v>
      </c>
      <c r="Z85" s="79">
        <v>0</v>
      </c>
      <c r="AA85" s="120">
        <v>114</v>
      </c>
      <c r="AB85" s="35">
        <v>0</v>
      </c>
      <c r="AC85" s="79">
        <v>0</v>
      </c>
      <c r="AD85" s="120">
        <v>114</v>
      </c>
      <c r="AE85" s="35">
        <v>0</v>
      </c>
      <c r="AF85" s="79">
        <v>0</v>
      </c>
      <c r="AG85" s="120">
        <v>114</v>
      </c>
      <c r="AH85" s="35">
        <v>0</v>
      </c>
      <c r="AI85" s="79">
        <v>0</v>
      </c>
      <c r="AJ85" s="120">
        <v>114</v>
      </c>
      <c r="AK85" s="35">
        <v>0</v>
      </c>
      <c r="AL85" s="79">
        <v>0</v>
      </c>
      <c r="AM85" s="120">
        <v>114</v>
      </c>
      <c r="AN85" s="35">
        <v>0</v>
      </c>
      <c r="AO85" s="79">
        <v>0</v>
      </c>
      <c r="AP85" s="120">
        <v>114</v>
      </c>
      <c r="AQ85" s="35">
        <v>0</v>
      </c>
      <c r="AR85" s="79">
        <v>0</v>
      </c>
      <c r="AS85" s="120">
        <v>114</v>
      </c>
      <c r="AT85" s="35">
        <v>0</v>
      </c>
      <c r="AU85" s="79">
        <v>0</v>
      </c>
      <c r="AV85" s="120">
        <v>127.8</v>
      </c>
      <c r="AW85" s="35">
        <v>0</v>
      </c>
      <c r="AX85" s="79">
        <v>0</v>
      </c>
      <c r="AY85" s="120">
        <v>141.6</v>
      </c>
      <c r="AZ85" s="35">
        <v>0</v>
      </c>
      <c r="BA85" s="79">
        <v>0</v>
      </c>
      <c r="BB85" s="120">
        <v>155.4</v>
      </c>
      <c r="BC85" s="35">
        <v>0</v>
      </c>
      <c r="BD85" s="79">
        <v>0</v>
      </c>
      <c r="BE85" s="120">
        <v>169.20000000000002</v>
      </c>
      <c r="BF85" s="35">
        <v>0</v>
      </c>
      <c r="BG85" s="79">
        <v>0</v>
      </c>
      <c r="BH85" s="120">
        <v>183</v>
      </c>
      <c r="BI85" s="35">
        <v>0</v>
      </c>
      <c r="BJ85" s="79">
        <v>0</v>
      </c>
      <c r="BK85" s="120">
        <v>185.4</v>
      </c>
      <c r="BL85" s="35">
        <v>0</v>
      </c>
      <c r="BM85" s="79">
        <v>0</v>
      </c>
      <c r="BN85" s="120">
        <v>187.8</v>
      </c>
      <c r="BO85" s="35">
        <v>0</v>
      </c>
      <c r="BP85" s="79">
        <v>0</v>
      </c>
      <c r="BQ85" s="120">
        <v>190.20000000000002</v>
      </c>
      <c r="BR85" s="35">
        <v>0</v>
      </c>
      <c r="BS85" s="79">
        <v>0</v>
      </c>
      <c r="BT85" s="120">
        <v>192.60000000000002</v>
      </c>
      <c r="BU85" s="35">
        <v>0</v>
      </c>
      <c r="BV85" s="79">
        <v>0</v>
      </c>
      <c r="BW85" s="120">
        <v>195</v>
      </c>
      <c r="BX85" s="35">
        <v>0</v>
      </c>
      <c r="BY85" s="79">
        <v>0</v>
      </c>
      <c r="BZ85" s="120">
        <v>199</v>
      </c>
      <c r="CA85" s="35">
        <v>0</v>
      </c>
      <c r="CB85" s="79">
        <v>0</v>
      </c>
      <c r="CC85" s="120">
        <v>203</v>
      </c>
      <c r="CD85" s="35">
        <v>0</v>
      </c>
      <c r="CE85" s="79">
        <v>0</v>
      </c>
      <c r="CF85" s="120">
        <v>207</v>
      </c>
      <c r="CG85" s="35">
        <v>0</v>
      </c>
      <c r="CH85" s="79">
        <v>0</v>
      </c>
      <c r="CI85" s="120">
        <v>211</v>
      </c>
      <c r="CJ85" s="35">
        <v>0</v>
      </c>
      <c r="CK85" s="79">
        <v>0</v>
      </c>
      <c r="CL85" s="120">
        <v>215</v>
      </c>
      <c r="CM85" s="35">
        <v>0</v>
      </c>
      <c r="CN85" s="79">
        <v>0</v>
      </c>
      <c r="CO85" s="120">
        <v>217.2</v>
      </c>
      <c r="CP85" s="35">
        <v>0</v>
      </c>
      <c r="CQ85" s="79">
        <v>0</v>
      </c>
      <c r="CR85" s="120">
        <v>219.39999999999998</v>
      </c>
      <c r="CS85" s="35">
        <v>0</v>
      </c>
      <c r="CT85" s="79">
        <v>0</v>
      </c>
      <c r="CU85" s="120">
        <v>221.59999999999997</v>
      </c>
      <c r="CV85" s="35">
        <v>0</v>
      </c>
      <c r="CW85" s="79">
        <v>0</v>
      </c>
      <c r="CX85" s="120">
        <v>223.79999999999995</v>
      </c>
      <c r="CY85" s="35">
        <v>0</v>
      </c>
      <c r="CZ85" s="79">
        <v>0</v>
      </c>
      <c r="DA85" s="120">
        <v>226</v>
      </c>
      <c r="DB85" s="35">
        <v>0</v>
      </c>
      <c r="DC85" s="79">
        <v>0</v>
      </c>
    </row>
    <row r="86" spans="1:107" x14ac:dyDescent="0.35">
      <c r="A86" s="9" t="s">
        <v>24</v>
      </c>
      <c r="B86" s="10" t="s">
        <v>105</v>
      </c>
      <c r="C86" s="133">
        <v>0</v>
      </c>
      <c r="D86" s="13">
        <v>0</v>
      </c>
      <c r="E86" s="79">
        <v>0</v>
      </c>
      <c r="F86" s="120">
        <v>0</v>
      </c>
      <c r="G86" s="35">
        <v>0</v>
      </c>
      <c r="H86" s="79">
        <v>0</v>
      </c>
      <c r="I86" s="120">
        <v>0</v>
      </c>
      <c r="J86" s="35">
        <v>0</v>
      </c>
      <c r="K86" s="79">
        <v>0</v>
      </c>
      <c r="L86" s="120">
        <v>0</v>
      </c>
      <c r="M86" s="35">
        <v>0</v>
      </c>
      <c r="N86" s="79">
        <v>0</v>
      </c>
      <c r="O86" s="120">
        <v>0</v>
      </c>
      <c r="P86" s="35">
        <v>0</v>
      </c>
      <c r="Q86" s="79">
        <v>0</v>
      </c>
      <c r="R86" s="120">
        <v>0</v>
      </c>
      <c r="S86" s="35">
        <v>0</v>
      </c>
      <c r="T86" s="79">
        <v>0</v>
      </c>
      <c r="U86" s="120">
        <v>0</v>
      </c>
      <c r="V86" s="35">
        <v>0</v>
      </c>
      <c r="W86" s="79">
        <v>0</v>
      </c>
      <c r="X86" s="120">
        <v>0</v>
      </c>
      <c r="Y86" s="35">
        <v>0</v>
      </c>
      <c r="Z86" s="79">
        <v>0</v>
      </c>
      <c r="AA86" s="120">
        <v>0</v>
      </c>
      <c r="AB86" s="35">
        <v>0</v>
      </c>
      <c r="AC86" s="79">
        <v>0</v>
      </c>
      <c r="AD86" s="120">
        <v>0</v>
      </c>
      <c r="AE86" s="35">
        <v>0</v>
      </c>
      <c r="AF86" s="79">
        <v>0</v>
      </c>
      <c r="AG86" s="120">
        <v>0</v>
      </c>
      <c r="AH86" s="35">
        <v>0</v>
      </c>
      <c r="AI86" s="79">
        <v>0</v>
      </c>
      <c r="AJ86" s="120">
        <v>0</v>
      </c>
      <c r="AK86" s="35">
        <v>0</v>
      </c>
      <c r="AL86" s="79">
        <v>0</v>
      </c>
      <c r="AM86" s="120">
        <v>0</v>
      </c>
      <c r="AN86" s="35">
        <v>0</v>
      </c>
      <c r="AO86" s="79">
        <v>0</v>
      </c>
      <c r="AP86" s="120">
        <v>0</v>
      </c>
      <c r="AQ86" s="35">
        <v>0</v>
      </c>
      <c r="AR86" s="79">
        <v>0</v>
      </c>
      <c r="AS86" s="120">
        <v>96</v>
      </c>
      <c r="AT86" s="35">
        <v>0</v>
      </c>
      <c r="AU86" s="79">
        <v>0</v>
      </c>
      <c r="AV86" s="120">
        <v>96</v>
      </c>
      <c r="AW86" s="35">
        <v>0</v>
      </c>
      <c r="AX86" s="79">
        <v>0</v>
      </c>
      <c r="AY86" s="120">
        <v>96</v>
      </c>
      <c r="AZ86" s="35">
        <v>0</v>
      </c>
      <c r="BA86" s="79">
        <v>0</v>
      </c>
      <c r="BB86" s="120">
        <v>96</v>
      </c>
      <c r="BC86" s="35">
        <v>0</v>
      </c>
      <c r="BD86" s="79">
        <v>0</v>
      </c>
      <c r="BE86" s="120">
        <v>96</v>
      </c>
      <c r="BF86" s="35">
        <v>0</v>
      </c>
      <c r="BG86" s="79">
        <v>0</v>
      </c>
      <c r="BH86" s="120">
        <v>96</v>
      </c>
      <c r="BI86" s="35">
        <v>0</v>
      </c>
      <c r="BJ86" s="79">
        <v>0</v>
      </c>
      <c r="BK86" s="120">
        <v>96</v>
      </c>
      <c r="BL86" s="35">
        <v>0</v>
      </c>
      <c r="BM86" s="79">
        <v>0</v>
      </c>
      <c r="BN86" s="120">
        <v>96</v>
      </c>
      <c r="BO86" s="35">
        <v>0</v>
      </c>
      <c r="BP86" s="79">
        <v>0</v>
      </c>
      <c r="BQ86" s="120">
        <v>96</v>
      </c>
      <c r="BR86" s="35">
        <v>0</v>
      </c>
      <c r="BS86" s="79">
        <v>0</v>
      </c>
      <c r="BT86" s="120">
        <v>96</v>
      </c>
      <c r="BU86" s="35">
        <v>0</v>
      </c>
      <c r="BV86" s="79">
        <v>0</v>
      </c>
      <c r="BW86" s="120">
        <v>96</v>
      </c>
      <c r="BX86" s="35">
        <v>0</v>
      </c>
      <c r="BY86" s="79">
        <v>0</v>
      </c>
      <c r="BZ86" s="120">
        <v>96</v>
      </c>
      <c r="CA86" s="35">
        <v>0</v>
      </c>
      <c r="CB86" s="79">
        <v>0</v>
      </c>
      <c r="CC86" s="120">
        <v>96</v>
      </c>
      <c r="CD86" s="35">
        <v>0</v>
      </c>
      <c r="CE86" s="79">
        <v>0</v>
      </c>
      <c r="CF86" s="120">
        <v>96</v>
      </c>
      <c r="CG86" s="35">
        <v>0</v>
      </c>
      <c r="CH86" s="79">
        <v>0</v>
      </c>
      <c r="CI86" s="120">
        <v>96</v>
      </c>
      <c r="CJ86" s="35">
        <v>0</v>
      </c>
      <c r="CK86" s="79">
        <v>0</v>
      </c>
      <c r="CL86" s="120">
        <v>96</v>
      </c>
      <c r="CM86" s="35">
        <v>0</v>
      </c>
      <c r="CN86" s="79">
        <v>0</v>
      </c>
      <c r="CO86" s="120">
        <v>96</v>
      </c>
      <c r="CP86" s="35">
        <v>0</v>
      </c>
      <c r="CQ86" s="79">
        <v>0</v>
      </c>
      <c r="CR86" s="120">
        <v>96</v>
      </c>
      <c r="CS86" s="35">
        <v>0</v>
      </c>
      <c r="CT86" s="79">
        <v>0</v>
      </c>
      <c r="CU86" s="120">
        <v>96</v>
      </c>
      <c r="CV86" s="35">
        <v>0</v>
      </c>
      <c r="CW86" s="79">
        <v>0</v>
      </c>
      <c r="CX86" s="120">
        <v>96</v>
      </c>
      <c r="CY86" s="35">
        <v>0</v>
      </c>
      <c r="CZ86" s="79">
        <v>0</v>
      </c>
      <c r="DA86" s="120">
        <v>96</v>
      </c>
      <c r="DB86" s="35">
        <v>0</v>
      </c>
      <c r="DC86" s="79">
        <v>0</v>
      </c>
    </row>
    <row r="87" spans="1:107" ht="26.5" x14ac:dyDescent="0.35">
      <c r="A87" s="9" t="s">
        <v>30</v>
      </c>
      <c r="B87" s="10" t="s">
        <v>106</v>
      </c>
      <c r="C87" s="133">
        <v>2095</v>
      </c>
      <c r="D87" s="64">
        <v>-94000</v>
      </c>
      <c r="E87" s="79">
        <v>-196.93</v>
      </c>
      <c r="F87" s="123">
        <v>2095</v>
      </c>
      <c r="G87" s="35">
        <v>-94940</v>
      </c>
      <c r="H87" s="79">
        <v>-198.89930000000001</v>
      </c>
      <c r="I87" s="123">
        <v>2095</v>
      </c>
      <c r="J87" s="35">
        <v>-95889.4</v>
      </c>
      <c r="K87" s="79">
        <v>-200.888293</v>
      </c>
      <c r="L87" s="123">
        <v>2095</v>
      </c>
      <c r="M87" s="35">
        <v>-96848.293999999994</v>
      </c>
      <c r="N87" s="79">
        <v>-202.89717592999997</v>
      </c>
      <c r="O87" s="41">
        <v>2172.8142857142857</v>
      </c>
      <c r="P87" s="35">
        <v>-97816.776939999996</v>
      </c>
      <c r="Q87" s="79">
        <v>-212.53769031775968</v>
      </c>
      <c r="R87" s="123">
        <v>2172.8142857142857</v>
      </c>
      <c r="S87" s="35">
        <v>-98794.944709399992</v>
      </c>
      <c r="T87" s="79">
        <v>-214.66306722093728</v>
      </c>
      <c r="U87" s="123">
        <v>2172.8142857142857</v>
      </c>
      <c r="V87" s="35">
        <v>-99782.894156493989</v>
      </c>
      <c r="W87" s="79">
        <v>-216.80969789314668</v>
      </c>
      <c r="X87" s="123">
        <v>2172.8142857142857</v>
      </c>
      <c r="Y87" s="35">
        <v>-100780.72309805892</v>
      </c>
      <c r="Z87" s="79">
        <v>-218.97779487207811</v>
      </c>
      <c r="AA87" s="123">
        <v>2172.8142857142857</v>
      </c>
      <c r="AB87" s="35">
        <v>-101788.53032903951</v>
      </c>
      <c r="AC87" s="79">
        <v>-221.16757282079888</v>
      </c>
      <c r="AD87" s="41">
        <v>3150</v>
      </c>
      <c r="AE87" s="35">
        <v>-102806.41563232991</v>
      </c>
      <c r="AF87" s="79">
        <v>-323.8402092418392</v>
      </c>
      <c r="AG87" s="123">
        <v>3150</v>
      </c>
      <c r="AH87" s="35">
        <v>-103834.4797886532</v>
      </c>
      <c r="AI87" s="79">
        <v>-327.07861133425763</v>
      </c>
      <c r="AJ87" s="123">
        <v>3150</v>
      </c>
      <c r="AK87" s="35">
        <v>-104872.82458653973</v>
      </c>
      <c r="AL87" s="79">
        <v>-330.34939744760021</v>
      </c>
      <c r="AM87" s="123">
        <v>3150</v>
      </c>
      <c r="AN87" s="35">
        <v>-105921.55283240513</v>
      </c>
      <c r="AO87" s="79">
        <v>-333.65289142207615</v>
      </c>
      <c r="AP87" s="123">
        <v>3150</v>
      </c>
      <c r="AQ87" s="35">
        <v>-106980.76836072918</v>
      </c>
      <c r="AR87" s="79">
        <v>-336.98942033629692</v>
      </c>
      <c r="AS87" s="41">
        <v>3150</v>
      </c>
      <c r="AT87" s="35">
        <v>-108050.57604433647</v>
      </c>
      <c r="AU87" s="79">
        <v>-340.35931453965986</v>
      </c>
      <c r="AV87" s="123">
        <v>3150</v>
      </c>
      <c r="AW87" s="35">
        <v>-109131.08180477984</v>
      </c>
      <c r="AX87" s="79">
        <v>-343.76290768505652</v>
      </c>
      <c r="AY87" s="123">
        <v>3150</v>
      </c>
      <c r="AZ87" s="35">
        <v>-110222.39262282764</v>
      </c>
      <c r="BA87" s="79">
        <v>-347.20053676190702</v>
      </c>
      <c r="BB87" s="123">
        <v>3150</v>
      </c>
      <c r="BC87" s="35">
        <v>-111324.61654905592</v>
      </c>
      <c r="BD87" s="79">
        <v>-350.67254212952616</v>
      </c>
      <c r="BE87" s="123">
        <v>3150</v>
      </c>
      <c r="BF87" s="35">
        <v>-112437.86271454649</v>
      </c>
      <c r="BG87" s="79">
        <v>-354.17926755082141</v>
      </c>
      <c r="BH87" s="41">
        <v>3150</v>
      </c>
      <c r="BI87" s="35">
        <v>-113562.24134169194</v>
      </c>
      <c r="BJ87" s="79">
        <v>-357.7210602263296</v>
      </c>
      <c r="BK87" s="123">
        <v>3150</v>
      </c>
      <c r="BL87" s="35">
        <v>-114697.86375510886</v>
      </c>
      <c r="BM87" s="79">
        <v>-361.29827082859288</v>
      </c>
      <c r="BN87" s="123">
        <v>3150</v>
      </c>
      <c r="BO87" s="35">
        <v>-115844.84239265995</v>
      </c>
      <c r="BP87" s="79">
        <v>-364.9112535368788</v>
      </c>
      <c r="BQ87" s="123">
        <v>3150</v>
      </c>
      <c r="BR87" s="35">
        <v>-117003.29081658655</v>
      </c>
      <c r="BS87" s="79">
        <v>-368.56036607224763</v>
      </c>
      <c r="BT87" s="123">
        <v>3150</v>
      </c>
      <c r="BU87" s="35">
        <v>-118173.32372475242</v>
      </c>
      <c r="BV87" s="79">
        <v>-372.24596973297014</v>
      </c>
      <c r="BW87" s="41">
        <v>3150</v>
      </c>
      <c r="BX87" s="35">
        <v>-119355.05696199994</v>
      </c>
      <c r="BY87" s="79">
        <v>-375.96842943029981</v>
      </c>
      <c r="BZ87" s="123">
        <v>3150</v>
      </c>
      <c r="CA87" s="35">
        <v>-120548.60753161994</v>
      </c>
      <c r="CB87" s="79">
        <v>-379.72811372460279</v>
      </c>
      <c r="CC87" s="123">
        <v>3150</v>
      </c>
      <c r="CD87" s="35">
        <v>-121754.09360693615</v>
      </c>
      <c r="CE87" s="79">
        <v>-383.52539486184889</v>
      </c>
      <c r="CF87" s="123">
        <v>3150</v>
      </c>
      <c r="CG87" s="35">
        <v>-122971.63454300551</v>
      </c>
      <c r="CH87" s="79">
        <v>-387.36064881046735</v>
      </c>
      <c r="CI87" s="123">
        <v>3150</v>
      </c>
      <c r="CJ87" s="35">
        <v>-124201.35088843557</v>
      </c>
      <c r="CK87" s="79">
        <v>-391.23425529857207</v>
      </c>
      <c r="CL87" s="41">
        <v>3150</v>
      </c>
      <c r="CM87" s="35">
        <v>-125443.36439731992</v>
      </c>
      <c r="CN87" s="79">
        <v>-395.14659785155771</v>
      </c>
      <c r="CO87" s="123">
        <v>3150</v>
      </c>
      <c r="CP87" s="35">
        <v>-126697.79804129312</v>
      </c>
      <c r="CQ87" s="79">
        <v>-399.09806383007333</v>
      </c>
      <c r="CR87" s="123">
        <v>3150</v>
      </c>
      <c r="CS87" s="35">
        <v>-127964.77602170606</v>
      </c>
      <c r="CT87" s="79">
        <v>-403.08904446837408</v>
      </c>
      <c r="CU87" s="123">
        <v>3150</v>
      </c>
      <c r="CV87" s="35">
        <v>-129244.42378192312</v>
      </c>
      <c r="CW87" s="79">
        <v>-407.11993491305782</v>
      </c>
      <c r="CX87" s="123">
        <v>3150</v>
      </c>
      <c r="CY87" s="35">
        <v>-130536.86801974235</v>
      </c>
      <c r="CZ87" s="79">
        <v>-411.19113426218843</v>
      </c>
      <c r="DA87" s="41">
        <v>3150</v>
      </c>
      <c r="DB87" s="35">
        <v>-131842.23669993976</v>
      </c>
      <c r="DC87" s="79">
        <v>-415.30304560481022</v>
      </c>
    </row>
    <row r="88" spans="1:107" x14ac:dyDescent="0.35">
      <c r="A88" s="9" t="s">
        <v>265</v>
      </c>
      <c r="B88" s="10" t="s">
        <v>266</v>
      </c>
      <c r="C88" s="133">
        <v>0</v>
      </c>
      <c r="D88" s="64">
        <v>350000</v>
      </c>
      <c r="E88" s="79">
        <v>0</v>
      </c>
      <c r="F88" s="123">
        <v>0</v>
      </c>
      <c r="G88" s="35">
        <v>353500</v>
      </c>
      <c r="H88" s="79">
        <v>0</v>
      </c>
      <c r="I88" s="123">
        <v>0</v>
      </c>
      <c r="J88" s="35">
        <v>357035</v>
      </c>
      <c r="K88" s="79">
        <v>0</v>
      </c>
      <c r="L88" s="123">
        <v>0</v>
      </c>
      <c r="M88" s="35">
        <v>360605.35</v>
      </c>
      <c r="N88" s="79">
        <v>0</v>
      </c>
      <c r="O88" s="41">
        <v>0</v>
      </c>
      <c r="P88" s="35">
        <v>364211.40349999996</v>
      </c>
      <c r="Q88" s="79">
        <v>0</v>
      </c>
      <c r="R88" s="123">
        <v>0</v>
      </c>
      <c r="S88" s="35">
        <v>367853.51753499993</v>
      </c>
      <c r="T88" s="79">
        <v>0</v>
      </c>
      <c r="U88" s="123">
        <v>0</v>
      </c>
      <c r="V88" s="35">
        <v>371532.05271034996</v>
      </c>
      <c r="W88" s="79">
        <v>0</v>
      </c>
      <c r="X88" s="123">
        <v>0</v>
      </c>
      <c r="Y88" s="35">
        <v>375247.37323745346</v>
      </c>
      <c r="Z88" s="79">
        <v>0</v>
      </c>
      <c r="AA88" s="123">
        <v>0</v>
      </c>
      <c r="AB88" s="35">
        <v>378999.84696982801</v>
      </c>
      <c r="AC88" s="79">
        <v>0</v>
      </c>
      <c r="AD88" s="41">
        <v>0</v>
      </c>
      <c r="AE88" s="35">
        <v>382789.84543952631</v>
      </c>
      <c r="AF88" s="79">
        <v>0</v>
      </c>
      <c r="AG88" s="123">
        <v>0</v>
      </c>
      <c r="AH88" s="35">
        <v>386617.74389392155</v>
      </c>
      <c r="AI88" s="79">
        <v>0</v>
      </c>
      <c r="AJ88" s="123">
        <v>0</v>
      </c>
      <c r="AK88" s="35">
        <v>390483.92133286077</v>
      </c>
      <c r="AL88" s="79">
        <v>0</v>
      </c>
      <c r="AM88" s="123">
        <v>0</v>
      </c>
      <c r="AN88" s="35">
        <v>394388.76054618938</v>
      </c>
      <c r="AO88" s="79">
        <v>0</v>
      </c>
      <c r="AP88" s="123">
        <v>0</v>
      </c>
      <c r="AQ88" s="35">
        <v>398332.64815165126</v>
      </c>
      <c r="AR88" s="79">
        <v>0</v>
      </c>
      <c r="AS88" s="41">
        <v>0</v>
      </c>
      <c r="AT88" s="35">
        <v>402315.97463316779</v>
      </c>
      <c r="AU88" s="79">
        <v>0</v>
      </c>
      <c r="AV88" s="123">
        <v>0</v>
      </c>
      <c r="AW88" s="35">
        <v>406339.13437949948</v>
      </c>
      <c r="AX88" s="79">
        <v>0</v>
      </c>
      <c r="AY88" s="123">
        <v>0</v>
      </c>
      <c r="AZ88" s="35">
        <v>410402.52572329447</v>
      </c>
      <c r="BA88" s="79">
        <v>0</v>
      </c>
      <c r="BB88" s="123">
        <v>0</v>
      </c>
      <c r="BC88" s="35">
        <v>414506.55098052742</v>
      </c>
      <c r="BD88" s="79">
        <v>0</v>
      </c>
      <c r="BE88" s="123">
        <v>0</v>
      </c>
      <c r="BF88" s="35">
        <v>418651.6164903327</v>
      </c>
      <c r="BG88" s="79">
        <v>0</v>
      </c>
      <c r="BH88" s="41">
        <v>0</v>
      </c>
      <c r="BI88" s="35">
        <v>422838.13265523606</v>
      </c>
      <c r="BJ88" s="79">
        <v>0</v>
      </c>
      <c r="BK88" s="123">
        <v>0</v>
      </c>
      <c r="BL88" s="35">
        <v>427066.51398178842</v>
      </c>
      <c r="BM88" s="79">
        <v>0</v>
      </c>
      <c r="BN88" s="123">
        <v>0</v>
      </c>
      <c r="BO88" s="35">
        <v>431337.17912160628</v>
      </c>
      <c r="BP88" s="79">
        <v>0</v>
      </c>
      <c r="BQ88" s="123">
        <v>0</v>
      </c>
      <c r="BR88" s="35">
        <v>435650.55091282236</v>
      </c>
      <c r="BS88" s="79">
        <v>0</v>
      </c>
      <c r="BT88" s="123">
        <v>0</v>
      </c>
      <c r="BU88" s="35">
        <v>440007.05642195058</v>
      </c>
      <c r="BV88" s="79">
        <v>0</v>
      </c>
      <c r="BW88" s="41">
        <v>0</v>
      </c>
      <c r="BX88" s="35">
        <v>444407.12698617007</v>
      </c>
      <c r="BY88" s="79">
        <v>0</v>
      </c>
      <c r="BZ88" s="123">
        <v>0</v>
      </c>
      <c r="CA88" s="35">
        <v>448851.19825603178</v>
      </c>
      <c r="CB88" s="79">
        <v>0</v>
      </c>
      <c r="CC88" s="123">
        <v>0</v>
      </c>
      <c r="CD88" s="35">
        <v>453339.71023859212</v>
      </c>
      <c r="CE88" s="79">
        <v>0</v>
      </c>
      <c r="CF88" s="123">
        <v>0</v>
      </c>
      <c r="CG88" s="35">
        <v>457873.10734097805</v>
      </c>
      <c r="CH88" s="79">
        <v>0</v>
      </c>
      <c r="CI88" s="123">
        <v>0</v>
      </c>
      <c r="CJ88" s="35">
        <v>462451.83841438784</v>
      </c>
      <c r="CK88" s="79">
        <v>0</v>
      </c>
      <c r="CL88" s="41">
        <v>0</v>
      </c>
      <c r="CM88" s="35">
        <v>467076.35679853172</v>
      </c>
      <c r="CN88" s="79">
        <v>0</v>
      </c>
      <c r="CO88" s="123">
        <v>0</v>
      </c>
      <c r="CP88" s="35">
        <v>471747.12036651705</v>
      </c>
      <c r="CQ88" s="79">
        <v>0</v>
      </c>
      <c r="CR88" s="123">
        <v>0</v>
      </c>
      <c r="CS88" s="35">
        <v>476464.59157018224</v>
      </c>
      <c r="CT88" s="79">
        <v>0</v>
      </c>
      <c r="CU88" s="123">
        <v>0</v>
      </c>
      <c r="CV88" s="35">
        <v>481229.23748588405</v>
      </c>
      <c r="CW88" s="79">
        <v>0</v>
      </c>
      <c r="CX88" s="123">
        <v>0</v>
      </c>
      <c r="CY88" s="35">
        <v>486041.52986074291</v>
      </c>
      <c r="CZ88" s="79">
        <v>0</v>
      </c>
      <c r="DA88" s="41">
        <v>0</v>
      </c>
      <c r="DB88" s="35">
        <v>490901.94515935035</v>
      </c>
      <c r="DC88" s="79">
        <v>0</v>
      </c>
    </row>
    <row r="89" spans="1:107" x14ac:dyDescent="0.35">
      <c r="A89" s="6">
        <v>2</v>
      </c>
      <c r="B89" s="3" t="s">
        <v>77</v>
      </c>
      <c r="C89" s="89">
        <v>23185.015010273666</v>
      </c>
      <c r="D89" s="15">
        <v>556110.93056103855</v>
      </c>
      <c r="E89" s="80">
        <v>12893.440272434935</v>
      </c>
      <c r="F89" s="89">
        <v>23017.312341332003</v>
      </c>
      <c r="G89" s="15">
        <v>569572.34585845866</v>
      </c>
      <c r="H89" s="80">
        <v>13110.024585609322</v>
      </c>
      <c r="I89" s="43">
        <v>22990.584681494503</v>
      </c>
      <c r="J89" s="15">
        <v>577670.94775979419</v>
      </c>
      <c r="K89" s="80">
        <v>13280.992842510735</v>
      </c>
      <c r="L89" s="43">
        <v>22966.247797271513</v>
      </c>
      <c r="M89" s="15">
        <v>585893.71117149643</v>
      </c>
      <c r="N89" s="80">
        <v>13455.780153627613</v>
      </c>
      <c r="O89" s="43">
        <v>22849.063626917854</v>
      </c>
      <c r="P89" s="15">
        <v>593999.57125060179</v>
      </c>
      <c r="Q89" s="80">
        <v>13572.333997866925</v>
      </c>
      <c r="R89" s="43">
        <v>22624.808647516369</v>
      </c>
      <c r="S89" s="15">
        <v>602999.5205970275</v>
      </c>
      <c r="T89" s="80">
        <v>13642.748768051853</v>
      </c>
      <c r="U89" s="43">
        <v>22402.994449862257</v>
      </c>
      <c r="V89" s="15">
        <v>612196.60557178501</v>
      </c>
      <c r="W89" s="80">
        <v>13715.037156849212</v>
      </c>
      <c r="X89" s="43">
        <v>22183.269031540003</v>
      </c>
      <c r="Y89" s="15">
        <v>621600.35663472523</v>
      </c>
      <c r="Z89" s="80">
        <v>13789.127941329323</v>
      </c>
      <c r="AA89" s="43">
        <v>21963.0251331867</v>
      </c>
      <c r="AB89" s="15">
        <v>631246.28805134189</v>
      </c>
      <c r="AC89" s="80">
        <v>13864.078089702434</v>
      </c>
      <c r="AD89" s="43">
        <v>23346.412755578367</v>
      </c>
      <c r="AE89" s="15">
        <v>637455.60244059283</v>
      </c>
      <c r="AF89" s="80">
        <v>14882.301607933949</v>
      </c>
      <c r="AG89" s="43">
        <v>23212.7641385549</v>
      </c>
      <c r="AH89" s="15">
        <v>645380.095852567</v>
      </c>
      <c r="AI89" s="80">
        <v>14981.055944743592</v>
      </c>
      <c r="AJ89" s="43">
        <v>23074.520378234451</v>
      </c>
      <c r="AK89" s="15">
        <v>653486.64665079373</v>
      </c>
      <c r="AL89" s="80">
        <v>15078.890945047835</v>
      </c>
      <c r="AM89" s="43">
        <v>22935.245096061299</v>
      </c>
      <c r="AN89" s="15">
        <v>661722.54170804669</v>
      </c>
      <c r="AO89" s="80">
        <v>15176.768679662697</v>
      </c>
      <c r="AP89" s="43">
        <v>22794.921765925475</v>
      </c>
      <c r="AQ89" s="15">
        <v>670090.94115850085</v>
      </c>
      <c r="AR89" s="80">
        <v>15274.670579763399</v>
      </c>
      <c r="AS89" s="43">
        <v>22810.173064475115</v>
      </c>
      <c r="AT89" s="15">
        <v>678116.13844178664</v>
      </c>
      <c r="AU89" s="80">
        <v>15467.946475670718</v>
      </c>
      <c r="AV89" s="43">
        <v>22804.546074823382</v>
      </c>
      <c r="AW89" s="15">
        <v>686216.00044698326</v>
      </c>
      <c r="AX89" s="80">
        <v>15648.844399474252</v>
      </c>
      <c r="AY89" s="43">
        <v>22798.039025966118</v>
      </c>
      <c r="AZ89" s="15">
        <v>694421.50765468017</v>
      </c>
      <c r="BA89" s="80">
        <v>15831.448631981628</v>
      </c>
      <c r="BB89" s="43">
        <v>22790.77665291835</v>
      </c>
      <c r="BC89" s="15">
        <v>702732.75244797498</v>
      </c>
      <c r="BD89" s="80">
        <v>16015.82520773236</v>
      </c>
      <c r="BE89" s="43">
        <v>22782.750192222346</v>
      </c>
      <c r="BF89" s="15">
        <v>711151.43532817776</v>
      </c>
      <c r="BG89" s="80">
        <v>16201.985499922239</v>
      </c>
      <c r="BH89" s="43">
        <v>22815.750384121588</v>
      </c>
      <c r="BI89" s="15">
        <v>719475.100604743</v>
      </c>
      <c r="BJ89" s="80">
        <v>16415.364302988582</v>
      </c>
      <c r="BK89" s="43">
        <v>22675.456085995444</v>
      </c>
      <c r="BL89" s="15">
        <v>728480.46329129476</v>
      </c>
      <c r="BM89" s="80">
        <v>16518.626754867371</v>
      </c>
      <c r="BN89" s="43">
        <v>22534.010846916317</v>
      </c>
      <c r="BO89" s="15">
        <v>737632.37196586106</v>
      </c>
      <c r="BP89" s="80">
        <v>16621.815870915325</v>
      </c>
      <c r="BQ89" s="43">
        <v>22391.12778257758</v>
      </c>
      <c r="BR89" s="15">
        <v>746938.19810586586</v>
      </c>
      <c r="BS89" s="80">
        <v>16724.78863947669</v>
      </c>
      <c r="BT89" s="43">
        <v>22246.908247779451</v>
      </c>
      <c r="BU89" s="15">
        <v>756400.40071721503</v>
      </c>
      <c r="BV89" s="80">
        <v>16827.570313339493</v>
      </c>
      <c r="BW89" s="43">
        <v>22197.132577873992</v>
      </c>
      <c r="BX89" s="15">
        <v>765480.26136384543</v>
      </c>
      <c r="BY89" s="80">
        <v>16991.466847238913</v>
      </c>
      <c r="BZ89" s="43">
        <v>22108.822818994347</v>
      </c>
      <c r="CA89" s="15">
        <v>775083.1221634337</v>
      </c>
      <c r="CB89" s="80">
        <v>17136.175417904306</v>
      </c>
      <c r="CC89" s="43">
        <v>22019.429185976529</v>
      </c>
      <c r="CD89" s="15">
        <v>784833.77398957382</v>
      </c>
      <c r="CE89" s="80">
        <v>17281.591709126129</v>
      </c>
      <c r="CF89" s="43">
        <v>21929.115649049851</v>
      </c>
      <c r="CG89" s="15">
        <v>794732.80984308338</v>
      </c>
      <c r="CH89" s="80">
        <v>17427.787697143318</v>
      </c>
      <c r="CI89" s="43">
        <v>21837.986142185542</v>
      </c>
      <c r="CJ89" s="15">
        <v>804781.62445172761</v>
      </c>
      <c r="CK89" s="80">
        <v>17574.809962262399</v>
      </c>
      <c r="CL89" s="43">
        <v>21746.089159535673</v>
      </c>
      <c r="CM89" s="15">
        <v>814982.42694855109</v>
      </c>
      <c r="CN89" s="80">
        <v>17722.680519877962</v>
      </c>
      <c r="CO89" s="43">
        <v>21718.849104559227</v>
      </c>
      <c r="CP89" s="15">
        <v>825002.42645001737</v>
      </c>
      <c r="CQ89" s="80">
        <v>17918.103210963149</v>
      </c>
      <c r="CR89" s="43">
        <v>21690.692920167996</v>
      </c>
      <c r="CS89" s="15">
        <v>835161.6549378332</v>
      </c>
      <c r="CT89" s="80">
        <v>18115.234995955845</v>
      </c>
      <c r="CU89" s="43">
        <v>21661.79954167195</v>
      </c>
      <c r="CV89" s="15">
        <v>845459.51765713876</v>
      </c>
      <c r="CW89" s="80">
        <v>18314.174592087598</v>
      </c>
      <c r="CX89" s="43">
        <v>21632.291888797172</v>
      </c>
      <c r="CY89" s="15">
        <v>855896.20473037951</v>
      </c>
      <c r="CZ89" s="80">
        <v>18514.99652724127</v>
      </c>
      <c r="DA89" s="43">
        <v>21651.22239167149</v>
      </c>
      <c r="DB89" s="15">
        <v>865359.99979394779</v>
      </c>
      <c r="DC89" s="80">
        <v>18736.101804395556</v>
      </c>
    </row>
    <row r="90" spans="1:107" x14ac:dyDescent="0.35">
      <c r="A90" s="9" t="s">
        <v>25</v>
      </c>
      <c r="B90" s="10" t="s">
        <v>78</v>
      </c>
      <c r="C90" s="88">
        <v>4762</v>
      </c>
      <c r="D90" s="13">
        <v>488300</v>
      </c>
      <c r="E90" s="79">
        <v>2325.2846</v>
      </c>
      <c r="F90" s="120">
        <v>4667.75</v>
      </c>
      <c r="G90" s="35">
        <v>511500</v>
      </c>
      <c r="H90" s="79">
        <v>2387.5541250000001</v>
      </c>
      <c r="I90" s="41">
        <v>4573.5</v>
      </c>
      <c r="J90" s="35">
        <v>516615</v>
      </c>
      <c r="K90" s="79">
        <v>2362.7387024999998</v>
      </c>
      <c r="L90" s="41">
        <v>4479.25</v>
      </c>
      <c r="M90" s="35">
        <v>521781.15</v>
      </c>
      <c r="N90" s="79">
        <v>2337.1882161375001</v>
      </c>
      <c r="O90" s="41">
        <v>4446</v>
      </c>
      <c r="P90" s="35">
        <v>526998.96149999998</v>
      </c>
      <c r="Q90" s="79">
        <v>2343.0373828289999</v>
      </c>
      <c r="R90" s="41">
        <v>4249.893</v>
      </c>
      <c r="S90" s="35">
        <v>532268.95111499995</v>
      </c>
      <c r="T90" s="79">
        <v>2262.0860894609805</v>
      </c>
      <c r="U90" s="41">
        <v>4053.7860000000001</v>
      </c>
      <c r="V90" s="35">
        <v>537591.64062614995</v>
      </c>
      <c r="W90" s="79">
        <v>2179.2814664873181</v>
      </c>
      <c r="X90" s="41">
        <v>3857.6790000000001</v>
      </c>
      <c r="Y90" s="35">
        <v>542967.55703241145</v>
      </c>
      <c r="Z90" s="79">
        <v>2094.5945424452361</v>
      </c>
      <c r="AA90" s="41">
        <v>3661.5720000000001</v>
      </c>
      <c r="AB90" s="35">
        <v>548397.23260273552</v>
      </c>
      <c r="AC90" s="79">
        <v>2007.9959517756636</v>
      </c>
      <c r="AD90" s="41">
        <v>4262.915</v>
      </c>
      <c r="AE90" s="35">
        <v>553881.20492876286</v>
      </c>
      <c r="AF90" s="79">
        <v>2361.1484967088973</v>
      </c>
      <c r="AG90" s="41">
        <v>4184.518</v>
      </c>
      <c r="AH90" s="35">
        <v>559420.01697805047</v>
      </c>
      <c r="AI90" s="79">
        <v>2340.9031306049574</v>
      </c>
      <c r="AJ90" s="41">
        <v>4106.1210000000001</v>
      </c>
      <c r="AK90" s="35">
        <v>565014.21714783099</v>
      </c>
      <c r="AL90" s="79">
        <v>2320.0167423292687</v>
      </c>
      <c r="AM90" s="41">
        <v>4027.7240000000002</v>
      </c>
      <c r="AN90" s="35">
        <v>570664.35931930935</v>
      </c>
      <c r="AO90" s="79">
        <v>2298.4785359750063</v>
      </c>
      <c r="AP90" s="41">
        <v>3949.3270000000002</v>
      </c>
      <c r="AQ90" s="35">
        <v>576371.0029125025</v>
      </c>
      <c r="AR90" s="79">
        <v>2276.2775638194253</v>
      </c>
      <c r="AS90" s="41">
        <v>3921.011</v>
      </c>
      <c r="AT90" s="35">
        <v>582134.71294162748</v>
      </c>
      <c r="AU90" s="79">
        <v>2282.5566129259637</v>
      </c>
      <c r="AV90" s="41">
        <v>3909.2159999999999</v>
      </c>
      <c r="AW90" s="35">
        <v>587956.06007104379</v>
      </c>
      <c r="AX90" s="79">
        <v>2298.4472373266854</v>
      </c>
      <c r="AY90" s="41">
        <v>3897.4209999999998</v>
      </c>
      <c r="AZ90" s="35">
        <v>593835.62067175424</v>
      </c>
      <c r="BA90" s="79">
        <v>2314.427418554129</v>
      </c>
      <c r="BB90" s="41">
        <v>3885.6259999999997</v>
      </c>
      <c r="BC90" s="35">
        <v>599773.97687847179</v>
      </c>
      <c r="BD90" s="79">
        <v>2330.4973586823889</v>
      </c>
      <c r="BE90" s="41">
        <v>3873.8309999999997</v>
      </c>
      <c r="BF90" s="35">
        <v>605771.71664725651</v>
      </c>
      <c r="BG90" s="79">
        <v>2346.6572548713584</v>
      </c>
      <c r="BH90" s="41">
        <v>3897.0360000000001</v>
      </c>
      <c r="BI90" s="35">
        <v>611829.43381372909</v>
      </c>
      <c r="BJ90" s="79">
        <v>2384.3213294317197</v>
      </c>
      <c r="BK90" s="41">
        <v>3878.2359999999999</v>
      </c>
      <c r="BL90" s="35">
        <v>617947.72815186635</v>
      </c>
      <c r="BM90" s="79">
        <v>2396.5471254367812</v>
      </c>
      <c r="BN90" s="41">
        <v>3859.4360000000001</v>
      </c>
      <c r="BO90" s="35">
        <v>624127.20543338498</v>
      </c>
      <c r="BP90" s="79">
        <v>2408.7790052290015</v>
      </c>
      <c r="BQ90" s="41">
        <v>3840.6360000000004</v>
      </c>
      <c r="BR90" s="35">
        <v>630368.4774877188</v>
      </c>
      <c r="BS90" s="79">
        <v>2421.015867904523</v>
      </c>
      <c r="BT90" s="41">
        <v>3821.8360000000002</v>
      </c>
      <c r="BU90" s="35">
        <v>636672.16226259596</v>
      </c>
      <c r="BV90" s="79">
        <v>2433.2565899330307</v>
      </c>
      <c r="BW90" s="41">
        <v>3883.0360000000001</v>
      </c>
      <c r="BX90" s="35">
        <v>643038.88388522191</v>
      </c>
      <c r="BY90" s="79">
        <v>2496.9431355261363</v>
      </c>
      <c r="BZ90" s="41">
        <v>3883.0360000000001</v>
      </c>
      <c r="CA90" s="35">
        <v>649469.27272407408</v>
      </c>
      <c r="CB90" s="79">
        <v>2521.9125668813977</v>
      </c>
      <c r="CC90" s="41">
        <v>3883.0360000000001</v>
      </c>
      <c r="CD90" s="35">
        <v>655963.96545131481</v>
      </c>
      <c r="CE90" s="79">
        <v>2547.1316925502119</v>
      </c>
      <c r="CF90" s="41">
        <v>3883.0360000000001</v>
      </c>
      <c r="CG90" s="35">
        <v>662523.60510582791</v>
      </c>
      <c r="CH90" s="79">
        <v>2572.6030094757139</v>
      </c>
      <c r="CI90" s="41">
        <v>3883.0360000000001</v>
      </c>
      <c r="CJ90" s="35">
        <v>669148.84115688619</v>
      </c>
      <c r="CK90" s="79">
        <v>2598.3290395704707</v>
      </c>
      <c r="CL90" s="41">
        <v>3883.0360000000001</v>
      </c>
      <c r="CM90" s="35">
        <v>675840.32956845511</v>
      </c>
      <c r="CN90" s="79">
        <v>2624.3123299661756</v>
      </c>
      <c r="CO90" s="41">
        <v>3883.0360000000001</v>
      </c>
      <c r="CP90" s="35">
        <v>682598.73286413972</v>
      </c>
      <c r="CQ90" s="79">
        <v>2650.5554532658375</v>
      </c>
      <c r="CR90" s="41">
        <v>3883.0360000000001</v>
      </c>
      <c r="CS90" s="35">
        <v>689424.72019278107</v>
      </c>
      <c r="CT90" s="79">
        <v>2677.0610077984957</v>
      </c>
      <c r="CU90" s="41">
        <v>3883.0360000000001</v>
      </c>
      <c r="CV90" s="35">
        <v>696318.96739470889</v>
      </c>
      <c r="CW90" s="79">
        <v>2703.8316178764812</v>
      </c>
      <c r="CX90" s="41">
        <v>3883.0360000000001</v>
      </c>
      <c r="CY90" s="35">
        <v>703282.15706865594</v>
      </c>
      <c r="CZ90" s="79">
        <v>2730.8699340552453</v>
      </c>
      <c r="DA90" s="283">
        <v>3883.0360000000001</v>
      </c>
      <c r="DB90" s="35">
        <v>710314.97863934247</v>
      </c>
      <c r="DC90" s="79">
        <v>2758.1786333957975</v>
      </c>
    </row>
    <row r="91" spans="1:107" x14ac:dyDescent="0.35">
      <c r="A91" s="58" t="s">
        <v>26</v>
      </c>
      <c r="B91" s="55" t="s">
        <v>117</v>
      </c>
      <c r="C91" s="90">
        <v>1023</v>
      </c>
      <c r="D91" s="65">
        <v>488300</v>
      </c>
      <c r="E91" s="79">
        <v>499.53089999999997</v>
      </c>
      <c r="F91" s="123">
        <v>1023</v>
      </c>
      <c r="G91" s="35">
        <v>511500</v>
      </c>
      <c r="H91" s="79">
        <v>523.2645</v>
      </c>
      <c r="I91" s="123">
        <v>1023</v>
      </c>
      <c r="J91" s="35">
        <v>516615</v>
      </c>
      <c r="K91" s="79">
        <v>528.49714500000005</v>
      </c>
      <c r="L91" s="123">
        <v>1023</v>
      </c>
      <c r="M91" s="35">
        <v>521781.15</v>
      </c>
      <c r="N91" s="79">
        <v>533.7821164500001</v>
      </c>
      <c r="O91" s="122">
        <v>1084</v>
      </c>
      <c r="P91" s="35">
        <v>526998.96149999998</v>
      </c>
      <c r="Q91" s="79">
        <v>571.26687426600006</v>
      </c>
      <c r="R91" s="123">
        <v>1084</v>
      </c>
      <c r="S91" s="35">
        <v>532268.95111499995</v>
      </c>
      <c r="T91" s="79">
        <v>576.9795430086599</v>
      </c>
      <c r="U91" s="123">
        <v>1084</v>
      </c>
      <c r="V91" s="35">
        <v>537591.64062614995</v>
      </c>
      <c r="W91" s="79">
        <v>582.74933843874658</v>
      </c>
      <c r="X91" s="123">
        <v>1084</v>
      </c>
      <c r="Y91" s="35">
        <v>542967.55703241145</v>
      </c>
      <c r="Z91" s="79">
        <v>588.57683182313406</v>
      </c>
      <c r="AA91" s="123">
        <v>1084</v>
      </c>
      <c r="AB91" s="35">
        <v>548397.23260273552</v>
      </c>
      <c r="AC91" s="79">
        <v>594.46260014136533</v>
      </c>
      <c r="AD91" s="59">
        <v>1381.5</v>
      </c>
      <c r="AE91" s="35">
        <v>553881.20492876286</v>
      </c>
      <c r="AF91" s="79">
        <v>765.18688460908595</v>
      </c>
      <c r="AG91" s="129">
        <v>1381.5</v>
      </c>
      <c r="AH91" s="35">
        <v>559420.01697805047</v>
      </c>
      <c r="AI91" s="79">
        <v>772.83875345517674</v>
      </c>
      <c r="AJ91" s="129">
        <v>1381.5</v>
      </c>
      <c r="AK91" s="35">
        <v>565014.21714783099</v>
      </c>
      <c r="AL91" s="79">
        <v>780.56714098972861</v>
      </c>
      <c r="AM91" s="129">
        <v>1381.5</v>
      </c>
      <c r="AN91" s="35">
        <v>570664.35931930935</v>
      </c>
      <c r="AO91" s="79">
        <v>788.3728123996259</v>
      </c>
      <c r="AP91" s="129">
        <v>1381.5</v>
      </c>
      <c r="AQ91" s="35">
        <v>576371.0029125025</v>
      </c>
      <c r="AR91" s="79">
        <v>796.25654052362211</v>
      </c>
      <c r="AS91" s="59">
        <v>1381.5</v>
      </c>
      <c r="AT91" s="35">
        <v>582134.71294162748</v>
      </c>
      <c r="AU91" s="79">
        <v>804.21910592885843</v>
      </c>
      <c r="AV91" s="129">
        <v>1381.5</v>
      </c>
      <c r="AW91" s="35">
        <v>587956.06007104379</v>
      </c>
      <c r="AX91" s="79">
        <v>812.26129698814702</v>
      </c>
      <c r="AY91" s="129">
        <v>1381.5</v>
      </c>
      <c r="AZ91" s="35">
        <v>593835.62067175424</v>
      </c>
      <c r="BA91" s="79">
        <v>820.38390995802843</v>
      </c>
      <c r="BB91" s="129">
        <v>1381.5</v>
      </c>
      <c r="BC91" s="35">
        <v>599773.97687847179</v>
      </c>
      <c r="BD91" s="79">
        <v>828.58774905760868</v>
      </c>
      <c r="BE91" s="129">
        <v>1381.5</v>
      </c>
      <c r="BF91" s="35">
        <v>605771.71664725651</v>
      </c>
      <c r="BG91" s="79">
        <v>836.87362654818492</v>
      </c>
      <c r="BH91" s="59">
        <v>1381.5</v>
      </c>
      <c r="BI91" s="35">
        <v>611829.43381372909</v>
      </c>
      <c r="BJ91" s="79">
        <v>845.24236281366666</v>
      </c>
      <c r="BK91" s="129">
        <v>1381.5</v>
      </c>
      <c r="BL91" s="35">
        <v>617947.72815186635</v>
      </c>
      <c r="BM91" s="79">
        <v>853.69478644180333</v>
      </c>
      <c r="BN91" s="129">
        <v>1381.5</v>
      </c>
      <c r="BO91" s="35">
        <v>624127.20543338498</v>
      </c>
      <c r="BP91" s="79">
        <v>862.23173430622137</v>
      </c>
      <c r="BQ91" s="129">
        <v>1381.5</v>
      </c>
      <c r="BR91" s="35">
        <v>630368.4774877188</v>
      </c>
      <c r="BS91" s="79">
        <v>870.85405164928352</v>
      </c>
      <c r="BT91" s="129">
        <v>1381.5</v>
      </c>
      <c r="BU91" s="35">
        <v>636672.16226259596</v>
      </c>
      <c r="BV91" s="79">
        <v>879.56259216577632</v>
      </c>
      <c r="BW91" s="59">
        <v>1381.5</v>
      </c>
      <c r="BX91" s="35">
        <v>643038.88388522191</v>
      </c>
      <c r="BY91" s="79">
        <v>888.35821808743401</v>
      </c>
      <c r="BZ91" s="129">
        <v>1381.5</v>
      </c>
      <c r="CA91" s="35">
        <v>649469.27272407408</v>
      </c>
      <c r="CB91" s="79">
        <v>897.24180026830834</v>
      </c>
      <c r="CC91" s="129">
        <v>1381.5</v>
      </c>
      <c r="CD91" s="35">
        <v>655963.96545131481</v>
      </c>
      <c r="CE91" s="79">
        <v>906.21421827099141</v>
      </c>
      <c r="CF91" s="129">
        <v>1381.5</v>
      </c>
      <c r="CG91" s="35">
        <v>662523.60510582791</v>
      </c>
      <c r="CH91" s="79">
        <v>915.27636045370127</v>
      </c>
      <c r="CI91" s="129">
        <v>1381.5</v>
      </c>
      <c r="CJ91" s="35">
        <v>669148.84115688619</v>
      </c>
      <c r="CK91" s="79">
        <v>924.42912405823824</v>
      </c>
      <c r="CL91" s="59">
        <v>1381.5</v>
      </c>
      <c r="CM91" s="35">
        <v>675840.32956845511</v>
      </c>
      <c r="CN91" s="79">
        <v>933.67341529882071</v>
      </c>
      <c r="CO91" s="129">
        <v>1381.5</v>
      </c>
      <c r="CP91" s="35">
        <v>682598.73286413972</v>
      </c>
      <c r="CQ91" s="79">
        <v>943.01014945180907</v>
      </c>
      <c r="CR91" s="129">
        <v>1381.5</v>
      </c>
      <c r="CS91" s="35">
        <v>689424.72019278107</v>
      </c>
      <c r="CT91" s="79">
        <v>952.44025094632707</v>
      </c>
      <c r="CU91" s="129">
        <v>1381.5</v>
      </c>
      <c r="CV91" s="35">
        <v>696318.96739470889</v>
      </c>
      <c r="CW91" s="79">
        <v>961.96465345579031</v>
      </c>
      <c r="CX91" s="129">
        <v>1381.5</v>
      </c>
      <c r="CY91" s="35">
        <v>703282.15706865594</v>
      </c>
      <c r="CZ91" s="79">
        <v>971.5842999903482</v>
      </c>
      <c r="DA91" s="59">
        <v>1381.5</v>
      </c>
      <c r="DB91" s="35">
        <v>710314.97863934247</v>
      </c>
      <c r="DC91" s="79">
        <v>981.30014299025163</v>
      </c>
    </row>
    <row r="92" spans="1:107" x14ac:dyDescent="0.35">
      <c r="A92" s="58" t="s">
        <v>27</v>
      </c>
      <c r="B92" s="55" t="s">
        <v>118</v>
      </c>
      <c r="C92" s="90">
        <v>3654</v>
      </c>
      <c r="D92" s="65">
        <v>488300</v>
      </c>
      <c r="E92" s="79">
        <v>1784.2482</v>
      </c>
      <c r="F92" s="121">
        <v>3559.75</v>
      </c>
      <c r="G92" s="35">
        <v>511500</v>
      </c>
      <c r="H92" s="79">
        <v>1820.8121249999999</v>
      </c>
      <c r="I92" s="121">
        <v>3465.5</v>
      </c>
      <c r="J92" s="35">
        <v>516615</v>
      </c>
      <c r="K92" s="79">
        <v>1790.3292825000001</v>
      </c>
      <c r="L92" s="121">
        <v>3371.25</v>
      </c>
      <c r="M92" s="35">
        <v>521781.15</v>
      </c>
      <c r="N92" s="79">
        <v>1759.0547019375001</v>
      </c>
      <c r="O92" s="135">
        <v>3277</v>
      </c>
      <c r="P92" s="35">
        <v>526998.96149999998</v>
      </c>
      <c r="Q92" s="79">
        <v>1726.9755968355</v>
      </c>
      <c r="R92" s="121">
        <v>3080.893</v>
      </c>
      <c r="S92" s="35">
        <v>532268.95111499995</v>
      </c>
      <c r="T92" s="79">
        <v>1639.8636856075457</v>
      </c>
      <c r="U92" s="121">
        <v>2884.7860000000001</v>
      </c>
      <c r="V92" s="35">
        <v>537591.64062614995</v>
      </c>
      <c r="W92" s="79">
        <v>1550.8368385953486</v>
      </c>
      <c r="X92" s="121">
        <v>2688.6790000000001</v>
      </c>
      <c r="Y92" s="35">
        <v>542967.55703241145</v>
      </c>
      <c r="Z92" s="79">
        <v>1459.865468274347</v>
      </c>
      <c r="AA92" s="121">
        <v>2492.5720000000001</v>
      </c>
      <c r="AB92" s="35">
        <v>548397.23260273552</v>
      </c>
      <c r="AC92" s="79">
        <v>1366.9195868630657</v>
      </c>
      <c r="AD92" s="136">
        <v>2296.4650000000001</v>
      </c>
      <c r="AE92" s="35">
        <v>553881.20492876286</v>
      </c>
      <c r="AF92" s="79">
        <v>1271.9688012767315</v>
      </c>
      <c r="AG92" s="121">
        <v>2218.0680000000002</v>
      </c>
      <c r="AH92" s="35">
        <v>559420.01697805047</v>
      </c>
      <c r="AI92" s="79">
        <v>1240.8316382184705</v>
      </c>
      <c r="AJ92" s="121">
        <v>2139.6710000000003</v>
      </c>
      <c r="AK92" s="35">
        <v>565014.21714783099</v>
      </c>
      <c r="AL92" s="79">
        <v>1208.9445350189169</v>
      </c>
      <c r="AM92" s="121">
        <v>2061.2740000000003</v>
      </c>
      <c r="AN92" s="35">
        <v>570664.35931930935</v>
      </c>
      <c r="AO92" s="79">
        <v>1176.2956065915503</v>
      </c>
      <c r="AP92" s="121">
        <v>1982.8770000000004</v>
      </c>
      <c r="AQ92" s="35">
        <v>576371.0029125025</v>
      </c>
      <c r="AR92" s="79">
        <v>1142.8728051421344</v>
      </c>
      <c r="AS92" s="136">
        <v>1904.48</v>
      </c>
      <c r="AT92" s="35">
        <v>582134.71294162748</v>
      </c>
      <c r="AU92" s="79">
        <v>1108.6639181030707</v>
      </c>
      <c r="AV92" s="121">
        <v>1892.6849999999999</v>
      </c>
      <c r="AW92" s="35">
        <v>587956.06007104379</v>
      </c>
      <c r="AX92" s="79">
        <v>1112.8156155555635</v>
      </c>
      <c r="AY92" s="121">
        <v>1880.8899999999999</v>
      </c>
      <c r="AZ92" s="35">
        <v>593835.62067175424</v>
      </c>
      <c r="BA92" s="79">
        <v>1116.9394805652958</v>
      </c>
      <c r="BB92" s="121">
        <v>1869.0949999999998</v>
      </c>
      <c r="BC92" s="35">
        <v>599773.97687847179</v>
      </c>
      <c r="BD92" s="79">
        <v>1121.034541313667</v>
      </c>
      <c r="BE92" s="121">
        <v>1857.2999999999997</v>
      </c>
      <c r="BF92" s="35">
        <v>605771.71664725651</v>
      </c>
      <c r="BG92" s="79">
        <v>1125.0998093289495</v>
      </c>
      <c r="BH92" s="136">
        <v>1845.5050000000001</v>
      </c>
      <c r="BI92" s="35">
        <v>611829.43381372909</v>
      </c>
      <c r="BJ92" s="79">
        <v>1129.1342792504063</v>
      </c>
      <c r="BK92" s="121">
        <v>1826.7050000000002</v>
      </c>
      <c r="BL92" s="35">
        <v>617947.72815186635</v>
      </c>
      <c r="BM92" s="79">
        <v>1128.8082047536552</v>
      </c>
      <c r="BN92" s="121">
        <v>1807.9050000000002</v>
      </c>
      <c r="BO92" s="35">
        <v>624127.20543338498</v>
      </c>
      <c r="BP92" s="79">
        <v>1128.3626953390442</v>
      </c>
      <c r="BQ92" s="121">
        <v>1789.1050000000002</v>
      </c>
      <c r="BR92" s="35">
        <v>630368.4774877188</v>
      </c>
      <c r="BS92" s="79">
        <v>1127.7953949156654</v>
      </c>
      <c r="BT92" s="121">
        <v>1770.3050000000003</v>
      </c>
      <c r="BU92" s="35">
        <v>636672.16226259596</v>
      </c>
      <c r="BV92" s="79">
        <v>1127.1039122142852</v>
      </c>
      <c r="BW92" s="136">
        <v>1751.5050000000001</v>
      </c>
      <c r="BX92" s="35">
        <v>643038.88388522191</v>
      </c>
      <c r="BY92" s="79">
        <v>1126.2858203193857</v>
      </c>
      <c r="BZ92" s="121">
        <v>1751.5050000000001</v>
      </c>
      <c r="CA92" s="35">
        <v>649469.27272407408</v>
      </c>
      <c r="CB92" s="79">
        <v>1137.5486785225794</v>
      </c>
      <c r="CC92" s="121">
        <v>1751.5050000000001</v>
      </c>
      <c r="CD92" s="35">
        <v>655963.96545131481</v>
      </c>
      <c r="CE92" s="79">
        <v>1148.9241653078052</v>
      </c>
      <c r="CF92" s="121">
        <v>1751.5050000000001</v>
      </c>
      <c r="CG92" s="35">
        <v>662523.60510582791</v>
      </c>
      <c r="CH92" s="79">
        <v>1160.4134069608831</v>
      </c>
      <c r="CI92" s="121">
        <v>1751.5050000000001</v>
      </c>
      <c r="CJ92" s="35">
        <v>669148.84115688619</v>
      </c>
      <c r="CK92" s="79">
        <v>1172.0175410304921</v>
      </c>
      <c r="CL92" s="136">
        <v>1751.5050000000001</v>
      </c>
      <c r="CM92" s="35">
        <v>675840.32956845511</v>
      </c>
      <c r="CN92" s="79">
        <v>1183.7377164407972</v>
      </c>
      <c r="CO92" s="121">
        <v>1751.5050000000001</v>
      </c>
      <c r="CP92" s="35">
        <v>682598.73286413972</v>
      </c>
      <c r="CQ92" s="79">
        <v>1195.575093605205</v>
      </c>
      <c r="CR92" s="121">
        <v>1751.5050000000001</v>
      </c>
      <c r="CS92" s="35">
        <v>689424.72019278107</v>
      </c>
      <c r="CT92" s="79">
        <v>1207.5308445412572</v>
      </c>
      <c r="CU92" s="121">
        <v>1751.5050000000001</v>
      </c>
      <c r="CV92" s="35">
        <v>696318.96739470889</v>
      </c>
      <c r="CW92" s="79">
        <v>1219.6061529866697</v>
      </c>
      <c r="CX92" s="121">
        <v>1751.5050000000001</v>
      </c>
      <c r="CY92" s="35">
        <v>703282.15706865594</v>
      </c>
      <c r="CZ92" s="79">
        <v>1231.8022145165362</v>
      </c>
      <c r="DA92" s="136">
        <v>1751.5050000000001</v>
      </c>
      <c r="DB92" s="35">
        <v>710314.97863934247</v>
      </c>
      <c r="DC92" s="79">
        <v>1244.1202366617017</v>
      </c>
    </row>
    <row r="93" spans="1:107" x14ac:dyDescent="0.35">
      <c r="A93" s="58" t="s">
        <v>28</v>
      </c>
      <c r="B93" s="55" t="s">
        <v>248</v>
      </c>
      <c r="C93" s="90">
        <v>85</v>
      </c>
      <c r="D93" s="65">
        <v>488300</v>
      </c>
      <c r="E93" s="79">
        <v>41.505499999999998</v>
      </c>
      <c r="F93" s="123">
        <v>85</v>
      </c>
      <c r="G93" s="35">
        <v>511500</v>
      </c>
      <c r="H93" s="79">
        <v>43.477499999999999</v>
      </c>
      <c r="I93" s="123">
        <v>85</v>
      </c>
      <c r="J93" s="35">
        <v>516615</v>
      </c>
      <c r="K93" s="79">
        <v>43.912275000000001</v>
      </c>
      <c r="L93" s="123">
        <v>85</v>
      </c>
      <c r="M93" s="35">
        <v>521781.15</v>
      </c>
      <c r="N93" s="79">
        <v>44.351397749999997</v>
      </c>
      <c r="O93" s="93">
        <v>85</v>
      </c>
      <c r="P93" s="35">
        <v>526998.96149999998</v>
      </c>
      <c r="Q93" s="79">
        <v>44.794911727500001</v>
      </c>
      <c r="R93" s="123">
        <v>85</v>
      </c>
      <c r="S93" s="35">
        <v>532268.95111499995</v>
      </c>
      <c r="T93" s="79">
        <v>45.242860844775002</v>
      </c>
      <c r="U93" s="123">
        <v>85</v>
      </c>
      <c r="V93" s="35">
        <v>537591.64062614995</v>
      </c>
      <c r="W93" s="79">
        <v>45.695289453222742</v>
      </c>
      <c r="X93" s="123">
        <v>85</v>
      </c>
      <c r="Y93" s="35">
        <v>542967.55703241145</v>
      </c>
      <c r="Z93" s="79">
        <v>46.152242347754971</v>
      </c>
      <c r="AA93" s="123">
        <v>85</v>
      </c>
      <c r="AB93" s="35">
        <v>548397.23260273552</v>
      </c>
      <c r="AC93" s="79">
        <v>46.613764771232518</v>
      </c>
      <c r="AD93" s="93">
        <v>584.94999999999993</v>
      </c>
      <c r="AE93" s="35">
        <v>553881.20492876286</v>
      </c>
      <c r="AF93" s="79">
        <v>323.99281082307982</v>
      </c>
      <c r="AG93" s="123">
        <v>584.94999999999993</v>
      </c>
      <c r="AH93" s="35">
        <v>559420.01697805047</v>
      </c>
      <c r="AI93" s="79">
        <v>327.23273893131062</v>
      </c>
      <c r="AJ93" s="123">
        <v>584.94999999999993</v>
      </c>
      <c r="AK93" s="35">
        <v>565014.21714783099</v>
      </c>
      <c r="AL93" s="79">
        <v>330.50506632062371</v>
      </c>
      <c r="AM93" s="123">
        <v>584.94999999999993</v>
      </c>
      <c r="AN93" s="35">
        <v>570664.35931930935</v>
      </c>
      <c r="AO93" s="79">
        <v>333.81011698382997</v>
      </c>
      <c r="AP93" s="123">
        <v>584.94999999999993</v>
      </c>
      <c r="AQ93" s="35">
        <v>576371.0029125025</v>
      </c>
      <c r="AR93" s="79">
        <v>337.14821815366827</v>
      </c>
      <c r="AS93" s="93">
        <v>635.03099999999995</v>
      </c>
      <c r="AT93" s="35">
        <v>582134.71294162748</v>
      </c>
      <c r="AU93" s="79">
        <v>369.67358889403465</v>
      </c>
      <c r="AV93" s="123">
        <v>635.03099999999995</v>
      </c>
      <c r="AW93" s="35">
        <v>587956.06007104379</v>
      </c>
      <c r="AX93" s="79">
        <v>373.37032478297493</v>
      </c>
      <c r="AY93" s="123">
        <v>635.03099999999995</v>
      </c>
      <c r="AZ93" s="35">
        <v>593835.62067175424</v>
      </c>
      <c r="BA93" s="79">
        <v>377.10402803080473</v>
      </c>
      <c r="BB93" s="123">
        <v>635.03099999999995</v>
      </c>
      <c r="BC93" s="35">
        <v>599773.97687847179</v>
      </c>
      <c r="BD93" s="79">
        <v>380.87506831111278</v>
      </c>
      <c r="BE93" s="123">
        <v>635.03099999999995</v>
      </c>
      <c r="BF93" s="35">
        <v>605771.71664725651</v>
      </c>
      <c r="BG93" s="79">
        <v>384.68381899422388</v>
      </c>
      <c r="BH93" s="93">
        <v>670.03099999999995</v>
      </c>
      <c r="BI93" s="35">
        <v>611829.43381372909</v>
      </c>
      <c r="BJ93" s="79">
        <v>409.94468736764668</v>
      </c>
      <c r="BK93" s="123">
        <v>670.03099999999995</v>
      </c>
      <c r="BL93" s="35">
        <v>617947.72815186635</v>
      </c>
      <c r="BM93" s="79">
        <v>414.04413424132309</v>
      </c>
      <c r="BN93" s="123">
        <v>670.03099999999995</v>
      </c>
      <c r="BO93" s="35">
        <v>624127.20543338498</v>
      </c>
      <c r="BP93" s="79">
        <v>418.18457558373638</v>
      </c>
      <c r="BQ93" s="123">
        <v>670.03099999999995</v>
      </c>
      <c r="BR93" s="35">
        <v>630368.4774877188</v>
      </c>
      <c r="BS93" s="79">
        <v>422.36642133957366</v>
      </c>
      <c r="BT93" s="123">
        <v>670.03099999999995</v>
      </c>
      <c r="BU93" s="35">
        <v>636672.16226259596</v>
      </c>
      <c r="BV93" s="79">
        <v>426.59008555296941</v>
      </c>
      <c r="BW93" s="93">
        <v>750.03099999999995</v>
      </c>
      <c r="BX93" s="35">
        <v>643038.88388522191</v>
      </c>
      <c r="BY93" s="79">
        <v>482.2990971193168</v>
      </c>
      <c r="BZ93" s="123">
        <v>750.03099999999995</v>
      </c>
      <c r="CA93" s="35">
        <v>649469.27272407408</v>
      </c>
      <c r="CB93" s="79">
        <v>487.12208809050998</v>
      </c>
      <c r="CC93" s="123">
        <v>750.03099999999995</v>
      </c>
      <c r="CD93" s="35">
        <v>655963.96545131481</v>
      </c>
      <c r="CE93" s="79">
        <v>491.99330897141505</v>
      </c>
      <c r="CF93" s="123">
        <v>750.03099999999995</v>
      </c>
      <c r="CG93" s="35">
        <v>662523.60510582791</v>
      </c>
      <c r="CH93" s="79">
        <v>496.91324206112915</v>
      </c>
      <c r="CI93" s="123">
        <v>750.03099999999995</v>
      </c>
      <c r="CJ93" s="35">
        <v>669148.84115688619</v>
      </c>
      <c r="CK93" s="79">
        <v>501.8823744817405</v>
      </c>
      <c r="CL93" s="93">
        <v>750.03099999999995</v>
      </c>
      <c r="CM93" s="35">
        <v>675840.32956845511</v>
      </c>
      <c r="CN93" s="79">
        <v>506.90119822655794</v>
      </c>
      <c r="CO93" s="123">
        <v>750.03099999999995</v>
      </c>
      <c r="CP93" s="35">
        <v>682598.73286413972</v>
      </c>
      <c r="CQ93" s="79">
        <v>511.97021020882357</v>
      </c>
      <c r="CR93" s="123">
        <v>750.03099999999995</v>
      </c>
      <c r="CS93" s="35">
        <v>689424.72019278107</v>
      </c>
      <c r="CT93" s="79">
        <v>517.0899123109117</v>
      </c>
      <c r="CU93" s="123">
        <v>750.03099999999995</v>
      </c>
      <c r="CV93" s="35">
        <v>696318.96739470889</v>
      </c>
      <c r="CW93" s="79">
        <v>522.26081143402087</v>
      </c>
      <c r="CX93" s="123">
        <v>750.03099999999995</v>
      </c>
      <c r="CY93" s="35">
        <v>703282.15706865594</v>
      </c>
      <c r="CZ93" s="79">
        <v>527.4834195483611</v>
      </c>
      <c r="DA93" s="93">
        <v>750.03099999999995</v>
      </c>
      <c r="DB93" s="35">
        <v>710314.97863934247</v>
      </c>
      <c r="DC93" s="79">
        <v>532.75825374384465</v>
      </c>
    </row>
    <row r="94" spans="1:107" x14ac:dyDescent="0.35">
      <c r="A94" s="58" t="s">
        <v>271</v>
      </c>
      <c r="B94" s="55" t="s">
        <v>272</v>
      </c>
      <c r="C94" s="90">
        <v>0</v>
      </c>
      <c r="D94" s="65">
        <v>488300</v>
      </c>
      <c r="E94" s="79">
        <v>0</v>
      </c>
      <c r="F94" s="123">
        <v>0</v>
      </c>
      <c r="G94" s="35">
        <v>511500</v>
      </c>
      <c r="H94" s="79">
        <v>0</v>
      </c>
      <c r="I94" s="123">
        <v>0</v>
      </c>
      <c r="J94" s="35">
        <v>516615</v>
      </c>
      <c r="K94" s="79">
        <v>0</v>
      </c>
      <c r="L94" s="123">
        <v>0</v>
      </c>
      <c r="M94" s="35">
        <v>521781.15</v>
      </c>
      <c r="N94" s="79">
        <v>0</v>
      </c>
      <c r="O94" s="93">
        <v>0</v>
      </c>
      <c r="P94" s="35">
        <v>526998.96149999998</v>
      </c>
      <c r="Q94" s="79">
        <v>0</v>
      </c>
      <c r="R94" s="123">
        <v>0</v>
      </c>
      <c r="S94" s="35">
        <v>532268.95111499995</v>
      </c>
      <c r="T94" s="79">
        <v>0</v>
      </c>
      <c r="U94" s="123">
        <v>0</v>
      </c>
      <c r="V94" s="35">
        <v>537591.64062614995</v>
      </c>
      <c r="W94" s="79">
        <v>0</v>
      </c>
      <c r="X94" s="123">
        <v>0</v>
      </c>
      <c r="Y94" s="35">
        <v>542967.55703241145</v>
      </c>
      <c r="Z94" s="79">
        <v>0</v>
      </c>
      <c r="AA94" s="123">
        <v>0</v>
      </c>
      <c r="AB94" s="35">
        <v>548397.23260273552</v>
      </c>
      <c r="AC94" s="79">
        <v>0</v>
      </c>
      <c r="AD94" s="93">
        <v>10</v>
      </c>
      <c r="AE94" s="35">
        <v>553881.20492876286</v>
      </c>
      <c r="AF94" s="79">
        <v>5.5388120492876283</v>
      </c>
      <c r="AG94" s="123">
        <v>10</v>
      </c>
      <c r="AH94" s="35">
        <v>559420.01697805047</v>
      </c>
      <c r="AI94" s="79">
        <v>5.594200169780505</v>
      </c>
      <c r="AJ94" s="123">
        <v>10</v>
      </c>
      <c r="AK94" s="35">
        <v>565014.21714783099</v>
      </c>
      <c r="AL94" s="79">
        <v>5.6501421714783095</v>
      </c>
      <c r="AM94" s="123">
        <v>10</v>
      </c>
      <c r="AN94" s="35">
        <v>570664.35931930935</v>
      </c>
      <c r="AO94" s="79">
        <v>5.7066435931930934</v>
      </c>
      <c r="AP94" s="123">
        <v>10</v>
      </c>
      <c r="AQ94" s="35">
        <v>576371.0029125025</v>
      </c>
      <c r="AR94" s="79">
        <v>5.7637100291250256</v>
      </c>
      <c r="AS94" s="93">
        <v>30</v>
      </c>
      <c r="AT94" s="35">
        <v>582134.71294162748</v>
      </c>
      <c r="AU94" s="79">
        <v>17.464041388248823</v>
      </c>
      <c r="AV94" s="123">
        <v>30</v>
      </c>
      <c r="AW94" s="35">
        <v>587956.06007104379</v>
      </c>
      <c r="AX94" s="79">
        <v>17.638681802131313</v>
      </c>
      <c r="AY94" s="123">
        <v>30</v>
      </c>
      <c r="AZ94" s="35">
        <v>593835.62067175424</v>
      </c>
      <c r="BA94" s="79">
        <v>17.815068620152626</v>
      </c>
      <c r="BB94" s="123">
        <v>30</v>
      </c>
      <c r="BC94" s="35">
        <v>599773.97687847179</v>
      </c>
      <c r="BD94" s="79">
        <v>17.993219306354153</v>
      </c>
      <c r="BE94" s="123">
        <v>30</v>
      </c>
      <c r="BF94" s="35">
        <v>605771.71664725651</v>
      </c>
      <c r="BG94" s="79">
        <v>18.173151499417695</v>
      </c>
      <c r="BH94" s="93">
        <v>50</v>
      </c>
      <c r="BI94" s="35">
        <v>611829.43381372909</v>
      </c>
      <c r="BJ94" s="79">
        <v>30.591471690686454</v>
      </c>
      <c r="BK94" s="123">
        <v>50</v>
      </c>
      <c r="BL94" s="35">
        <v>617947.72815186635</v>
      </c>
      <c r="BM94" s="79">
        <v>30.897386407593316</v>
      </c>
      <c r="BN94" s="123">
        <v>50</v>
      </c>
      <c r="BO94" s="35">
        <v>624127.20543338498</v>
      </c>
      <c r="BP94" s="79">
        <v>31.206360271669251</v>
      </c>
      <c r="BQ94" s="123">
        <v>50</v>
      </c>
      <c r="BR94" s="35">
        <v>630368.4774877188</v>
      </c>
      <c r="BS94" s="79">
        <v>31.518423874385942</v>
      </c>
      <c r="BT94" s="123">
        <v>50</v>
      </c>
      <c r="BU94" s="35">
        <v>636672.16226259596</v>
      </c>
      <c r="BV94" s="79">
        <v>31.833608113129799</v>
      </c>
      <c r="BW94" s="93">
        <v>80</v>
      </c>
      <c r="BX94" s="35">
        <v>643038.88388522191</v>
      </c>
      <c r="BY94" s="79">
        <v>51.443110710817756</v>
      </c>
      <c r="BZ94" s="123">
        <v>80</v>
      </c>
      <c r="CA94" s="35">
        <v>649469.27272407408</v>
      </c>
      <c r="CB94" s="79">
        <v>51.957541817925929</v>
      </c>
      <c r="CC94" s="123">
        <v>80</v>
      </c>
      <c r="CD94" s="35">
        <v>655963.96545131481</v>
      </c>
      <c r="CE94" s="79">
        <v>52.477117236105187</v>
      </c>
      <c r="CF94" s="123">
        <v>80</v>
      </c>
      <c r="CG94" s="35">
        <v>662523.60510582791</v>
      </c>
      <c r="CH94" s="79">
        <v>53.001888408466236</v>
      </c>
      <c r="CI94" s="123">
        <v>80</v>
      </c>
      <c r="CJ94" s="35">
        <v>669148.84115688619</v>
      </c>
      <c r="CK94" s="79">
        <v>53.531907292550891</v>
      </c>
      <c r="CL94" s="93">
        <v>80</v>
      </c>
      <c r="CM94" s="35">
        <v>675840.32956845511</v>
      </c>
      <c r="CN94" s="79">
        <v>54.067226365476408</v>
      </c>
      <c r="CO94" s="123">
        <v>80</v>
      </c>
      <c r="CP94" s="35">
        <v>682598.73286413972</v>
      </c>
      <c r="CQ94" s="79">
        <v>54.607898629131178</v>
      </c>
      <c r="CR94" s="123">
        <v>80</v>
      </c>
      <c r="CS94" s="35">
        <v>689424.72019278107</v>
      </c>
      <c r="CT94" s="79">
        <v>55.153977615422484</v>
      </c>
      <c r="CU94" s="123">
        <v>80</v>
      </c>
      <c r="CV94" s="35">
        <v>696318.96739470889</v>
      </c>
      <c r="CW94" s="79">
        <v>55.705517391576706</v>
      </c>
      <c r="CX94" s="123">
        <v>80</v>
      </c>
      <c r="CY94" s="35">
        <v>703282.15706865594</v>
      </c>
      <c r="CZ94" s="79">
        <v>56.262572565492476</v>
      </c>
      <c r="DA94" s="93">
        <v>80</v>
      </c>
      <c r="DB94" s="35">
        <v>710314.97863934247</v>
      </c>
      <c r="DC94" s="79">
        <v>56.825198291147395</v>
      </c>
    </row>
    <row r="95" spans="1:107" x14ac:dyDescent="0.35">
      <c r="A95" s="9" t="s">
        <v>29</v>
      </c>
      <c r="B95" s="10" t="s">
        <v>141</v>
      </c>
      <c r="C95" s="133">
        <v>305</v>
      </c>
      <c r="D95" s="134">
        <v>546000</v>
      </c>
      <c r="E95" s="79">
        <v>166.53</v>
      </c>
      <c r="F95" s="121">
        <v>302.5</v>
      </c>
      <c r="G95" s="35">
        <v>551460</v>
      </c>
      <c r="H95" s="79">
        <v>166.81665000000001</v>
      </c>
      <c r="I95" s="121">
        <v>300</v>
      </c>
      <c r="J95" s="35">
        <v>556974.6</v>
      </c>
      <c r="K95" s="79">
        <v>167.09237999999999</v>
      </c>
      <c r="L95" s="121">
        <v>297.5</v>
      </c>
      <c r="M95" s="35">
        <v>562544.34600000002</v>
      </c>
      <c r="N95" s="79">
        <v>167.35694293500001</v>
      </c>
      <c r="O95" s="93">
        <v>295</v>
      </c>
      <c r="P95" s="35">
        <v>568169.78946</v>
      </c>
      <c r="Q95" s="79">
        <v>167.61008789070002</v>
      </c>
      <c r="R95" s="121">
        <v>293.2</v>
      </c>
      <c r="S95" s="35">
        <v>573851.48735459999</v>
      </c>
      <c r="T95" s="79">
        <v>168.25325609236873</v>
      </c>
      <c r="U95" s="121">
        <v>291.39999999999998</v>
      </c>
      <c r="V95" s="35">
        <v>579590.00222814595</v>
      </c>
      <c r="W95" s="79">
        <v>168.89252664928171</v>
      </c>
      <c r="X95" s="121">
        <v>289.59999999999997</v>
      </c>
      <c r="Y95" s="35">
        <v>585385.9022504274</v>
      </c>
      <c r="Z95" s="79">
        <v>169.52775729172376</v>
      </c>
      <c r="AA95" s="121">
        <v>287.79999999999995</v>
      </c>
      <c r="AB95" s="35">
        <v>591239.7612729317</v>
      </c>
      <c r="AC95" s="79">
        <v>170.15880329434972</v>
      </c>
      <c r="AD95" s="93">
        <v>286</v>
      </c>
      <c r="AE95" s="35">
        <v>597152.15888566105</v>
      </c>
      <c r="AF95" s="79">
        <v>170.78551744129905</v>
      </c>
      <c r="AG95" s="121">
        <v>284.60000000000002</v>
      </c>
      <c r="AH95" s="35">
        <v>603123.68047451763</v>
      </c>
      <c r="AI95" s="79">
        <v>171.64899946304774</v>
      </c>
      <c r="AJ95" s="121">
        <v>283.20000000000005</v>
      </c>
      <c r="AK95" s="35">
        <v>609154.91727926279</v>
      </c>
      <c r="AL95" s="79">
        <v>172.51267257348727</v>
      </c>
      <c r="AM95" s="121">
        <v>281.80000000000007</v>
      </c>
      <c r="AN95" s="35">
        <v>615246.46645205538</v>
      </c>
      <c r="AO95" s="79">
        <v>173.37645424618924</v>
      </c>
      <c r="AP95" s="121">
        <v>280.40000000000009</v>
      </c>
      <c r="AQ95" s="35">
        <v>621398.93111657596</v>
      </c>
      <c r="AR95" s="79">
        <v>174.24026028508794</v>
      </c>
      <c r="AS95" s="93">
        <v>279</v>
      </c>
      <c r="AT95" s="35">
        <v>627612.92042774172</v>
      </c>
      <c r="AU95" s="79">
        <v>175.10400479933995</v>
      </c>
      <c r="AV95" s="121">
        <v>277.60000000000002</v>
      </c>
      <c r="AW95" s="35">
        <v>633889.04963201913</v>
      </c>
      <c r="AX95" s="79">
        <v>175.96760017784851</v>
      </c>
      <c r="AY95" s="121">
        <v>276.20000000000005</v>
      </c>
      <c r="AZ95" s="35">
        <v>640227.94012833934</v>
      </c>
      <c r="BA95" s="79">
        <v>176.83095706344736</v>
      </c>
      <c r="BB95" s="121">
        <v>274.80000000000007</v>
      </c>
      <c r="BC95" s="35">
        <v>646630.2195296227</v>
      </c>
      <c r="BD95" s="79">
        <v>177.69398432674035</v>
      </c>
      <c r="BE95" s="121">
        <v>273.40000000000009</v>
      </c>
      <c r="BF95" s="35">
        <v>653096.52172491897</v>
      </c>
      <c r="BG95" s="79">
        <v>178.55658903959289</v>
      </c>
      <c r="BH95" s="93">
        <v>272</v>
      </c>
      <c r="BI95" s="35">
        <v>659627.48694216821</v>
      </c>
      <c r="BJ95" s="79">
        <v>179.41867644826976</v>
      </c>
      <c r="BK95" s="121">
        <v>270.60000000000002</v>
      </c>
      <c r="BL95" s="35">
        <v>666223.76181158994</v>
      </c>
      <c r="BM95" s="79">
        <v>180.28014994621626</v>
      </c>
      <c r="BN95" s="121">
        <v>269.20000000000005</v>
      </c>
      <c r="BO95" s="35">
        <v>672885.9994297059</v>
      </c>
      <c r="BP95" s="79">
        <v>181.14091104647687</v>
      </c>
      <c r="BQ95" s="121">
        <v>267.80000000000007</v>
      </c>
      <c r="BR95" s="35">
        <v>679614.85942400293</v>
      </c>
      <c r="BS95" s="79">
        <v>182.00085935374801</v>
      </c>
      <c r="BT95" s="121">
        <v>266.40000000000009</v>
      </c>
      <c r="BU95" s="35">
        <v>686411.00801824301</v>
      </c>
      <c r="BV95" s="79">
        <v>182.85989253606002</v>
      </c>
      <c r="BW95" s="93">
        <v>265</v>
      </c>
      <c r="BX95" s="35">
        <v>693275.11809842545</v>
      </c>
      <c r="BY95" s="79">
        <v>183.71790629608273</v>
      </c>
      <c r="BZ95" s="121">
        <v>265</v>
      </c>
      <c r="CA95" s="35">
        <v>700207.86927940976</v>
      </c>
      <c r="CB95" s="79">
        <v>185.5550853590436</v>
      </c>
      <c r="CC95" s="121">
        <v>265</v>
      </c>
      <c r="CD95" s="35">
        <v>707209.94797220384</v>
      </c>
      <c r="CE95" s="79">
        <v>187.41063621263402</v>
      </c>
      <c r="CF95" s="121">
        <v>265</v>
      </c>
      <c r="CG95" s="35">
        <v>714282.04745192593</v>
      </c>
      <c r="CH95" s="79">
        <v>189.28474257476037</v>
      </c>
      <c r="CI95" s="121">
        <v>265</v>
      </c>
      <c r="CJ95" s="35">
        <v>721424.86792644521</v>
      </c>
      <c r="CK95" s="79">
        <v>191.17759000050799</v>
      </c>
      <c r="CL95" s="93">
        <v>265</v>
      </c>
      <c r="CM95" s="35">
        <v>728639.11660570966</v>
      </c>
      <c r="CN95" s="79">
        <v>193.08936590051306</v>
      </c>
      <c r="CO95" s="121">
        <v>265</v>
      </c>
      <c r="CP95" s="35">
        <v>735925.50777176674</v>
      </c>
      <c r="CQ95" s="79">
        <v>195.02025955951819</v>
      </c>
      <c r="CR95" s="121">
        <v>265</v>
      </c>
      <c r="CS95" s="35">
        <v>743284.76284948445</v>
      </c>
      <c r="CT95" s="79">
        <v>196.97046215511338</v>
      </c>
      <c r="CU95" s="121">
        <v>265</v>
      </c>
      <c r="CV95" s="35">
        <v>750717.61047797929</v>
      </c>
      <c r="CW95" s="79">
        <v>198.94016677666451</v>
      </c>
      <c r="CX95" s="121">
        <v>265</v>
      </c>
      <c r="CY95" s="35">
        <v>758224.78658275912</v>
      </c>
      <c r="CZ95" s="79">
        <v>200.92956844443117</v>
      </c>
      <c r="DA95" s="93">
        <v>265</v>
      </c>
      <c r="DB95" s="35">
        <v>765807.03444858675</v>
      </c>
      <c r="DC95" s="79">
        <v>202.93886412887551</v>
      </c>
    </row>
    <row r="96" spans="1:107" x14ac:dyDescent="0.35">
      <c r="A96" s="9" t="s">
        <v>48</v>
      </c>
      <c r="B96" s="10" t="s">
        <v>79</v>
      </c>
      <c r="C96" s="133">
        <v>272</v>
      </c>
      <c r="D96" s="134">
        <v>546000</v>
      </c>
      <c r="E96" s="79">
        <v>148.512</v>
      </c>
      <c r="F96" s="41">
        <v>279.75</v>
      </c>
      <c r="G96" s="35">
        <v>551460</v>
      </c>
      <c r="H96" s="79">
        <v>154.27093500000001</v>
      </c>
      <c r="I96" s="41">
        <v>287.5</v>
      </c>
      <c r="J96" s="35">
        <v>556974.6</v>
      </c>
      <c r="K96" s="79">
        <v>160.13019750000001</v>
      </c>
      <c r="L96" s="41">
        <v>295.25</v>
      </c>
      <c r="M96" s="35">
        <v>562544.34600000002</v>
      </c>
      <c r="N96" s="79">
        <v>166.09121815650002</v>
      </c>
      <c r="O96" s="41">
        <v>303</v>
      </c>
      <c r="P96" s="35">
        <v>568169.78946</v>
      </c>
      <c r="Q96" s="79">
        <v>172.15544620638002</v>
      </c>
      <c r="R96" s="41">
        <v>310.2</v>
      </c>
      <c r="S96" s="35">
        <v>573851.48735459999</v>
      </c>
      <c r="T96" s="79">
        <v>178.00873137739691</v>
      </c>
      <c r="U96" s="41">
        <v>317.39999999999998</v>
      </c>
      <c r="V96" s="35">
        <v>579590.00222814595</v>
      </c>
      <c r="W96" s="79">
        <v>183.96186670721352</v>
      </c>
      <c r="X96" s="41">
        <v>324.59999999999997</v>
      </c>
      <c r="Y96" s="35">
        <v>585385.9022504274</v>
      </c>
      <c r="Z96" s="79">
        <v>190.0162638704887</v>
      </c>
      <c r="AA96" s="41">
        <v>331.79999999999995</v>
      </c>
      <c r="AB96" s="35">
        <v>591239.7612729317</v>
      </c>
      <c r="AC96" s="79">
        <v>196.17335279035873</v>
      </c>
      <c r="AD96" s="41">
        <v>339</v>
      </c>
      <c r="AE96" s="35">
        <v>597152.15888566105</v>
      </c>
      <c r="AF96" s="79">
        <v>202.4345818622391</v>
      </c>
      <c r="AG96" s="41">
        <v>344</v>
      </c>
      <c r="AH96" s="35">
        <v>603123.68047451763</v>
      </c>
      <c r="AI96" s="79">
        <v>207.47454608323406</v>
      </c>
      <c r="AJ96" s="41">
        <v>349</v>
      </c>
      <c r="AK96" s="35">
        <v>609154.91727926279</v>
      </c>
      <c r="AL96" s="79">
        <v>212.5950661304627</v>
      </c>
      <c r="AM96" s="41">
        <v>354</v>
      </c>
      <c r="AN96" s="35">
        <v>615246.46645205538</v>
      </c>
      <c r="AO96" s="79">
        <v>217.79724912402762</v>
      </c>
      <c r="AP96" s="41">
        <v>359</v>
      </c>
      <c r="AQ96" s="35">
        <v>621398.93111657596</v>
      </c>
      <c r="AR96" s="79">
        <v>223.08221627085078</v>
      </c>
      <c r="AS96" s="41">
        <v>460</v>
      </c>
      <c r="AT96" s="35">
        <v>627612.92042774172</v>
      </c>
      <c r="AU96" s="79">
        <v>288.70194339676118</v>
      </c>
      <c r="AV96" s="41">
        <v>534</v>
      </c>
      <c r="AW96" s="35">
        <v>633889.04963201913</v>
      </c>
      <c r="AX96" s="79">
        <v>338.49675250349821</v>
      </c>
      <c r="AY96" s="41">
        <v>608</v>
      </c>
      <c r="AZ96" s="35">
        <v>640227.94012833934</v>
      </c>
      <c r="BA96" s="79">
        <v>389.25858759803032</v>
      </c>
      <c r="BB96" s="41">
        <v>682</v>
      </c>
      <c r="BC96" s="35">
        <v>646630.2195296227</v>
      </c>
      <c r="BD96" s="79">
        <v>441.0018097192027</v>
      </c>
      <c r="BE96" s="41">
        <v>756</v>
      </c>
      <c r="BF96" s="35">
        <v>653096.52172491897</v>
      </c>
      <c r="BG96" s="79">
        <v>493.74097042403878</v>
      </c>
      <c r="BH96" s="41">
        <v>830</v>
      </c>
      <c r="BI96" s="35">
        <v>659627.48694216821</v>
      </c>
      <c r="BJ96" s="79">
        <v>547.49081416199954</v>
      </c>
      <c r="BK96" s="41">
        <v>781.8</v>
      </c>
      <c r="BL96" s="35">
        <v>666223.76181158994</v>
      </c>
      <c r="BM96" s="79">
        <v>520.85373698430101</v>
      </c>
      <c r="BN96" s="41">
        <v>733.59999999999991</v>
      </c>
      <c r="BO96" s="35">
        <v>672885.9994297059</v>
      </c>
      <c r="BP96" s="79">
        <v>493.62916918163216</v>
      </c>
      <c r="BQ96" s="41">
        <v>685.4</v>
      </c>
      <c r="BR96" s="35">
        <v>679614.85942400293</v>
      </c>
      <c r="BS96" s="79">
        <v>465.80802464921157</v>
      </c>
      <c r="BT96" s="41">
        <v>637.19999999999993</v>
      </c>
      <c r="BU96" s="35">
        <v>686411.00801824301</v>
      </c>
      <c r="BV96" s="79">
        <v>437.38109430922441</v>
      </c>
      <c r="BW96" s="41">
        <v>589</v>
      </c>
      <c r="BX96" s="35">
        <v>693275.11809842545</v>
      </c>
      <c r="BY96" s="79">
        <v>408.33904455997259</v>
      </c>
      <c r="BZ96" s="41">
        <v>603.6</v>
      </c>
      <c r="CA96" s="35">
        <v>700207.86927940976</v>
      </c>
      <c r="CB96" s="79">
        <v>422.64546989705173</v>
      </c>
      <c r="CC96" s="41">
        <v>618.20000000000005</v>
      </c>
      <c r="CD96" s="35">
        <v>707209.94797220384</v>
      </c>
      <c r="CE96" s="79">
        <v>437.19718983641644</v>
      </c>
      <c r="CF96" s="41">
        <v>632.80000000000007</v>
      </c>
      <c r="CG96" s="35">
        <v>714282.04745192593</v>
      </c>
      <c r="CH96" s="79">
        <v>451.9976796275788</v>
      </c>
      <c r="CI96" s="41">
        <v>647.40000000000009</v>
      </c>
      <c r="CJ96" s="35">
        <v>721424.86792644521</v>
      </c>
      <c r="CK96" s="79">
        <v>467.0504594955807</v>
      </c>
      <c r="CL96" s="41">
        <v>662</v>
      </c>
      <c r="CM96" s="35">
        <v>728639.11660570966</v>
      </c>
      <c r="CN96" s="79">
        <v>482.35909519297979</v>
      </c>
      <c r="CO96" s="41">
        <v>725</v>
      </c>
      <c r="CP96" s="35">
        <v>735925.50777176674</v>
      </c>
      <c r="CQ96" s="79">
        <v>533.54599313453093</v>
      </c>
      <c r="CR96" s="41">
        <v>788</v>
      </c>
      <c r="CS96" s="35">
        <v>743284.76284948445</v>
      </c>
      <c r="CT96" s="79">
        <v>585.70839312539374</v>
      </c>
      <c r="CU96" s="41">
        <v>851</v>
      </c>
      <c r="CV96" s="35">
        <v>750717.61047797929</v>
      </c>
      <c r="CW96" s="79">
        <v>638.86068651676032</v>
      </c>
      <c r="CX96" s="41">
        <v>913.99999999999989</v>
      </c>
      <c r="CY96" s="35">
        <v>758224.78658275912</v>
      </c>
      <c r="CZ96" s="79">
        <v>693.01745493664168</v>
      </c>
      <c r="DA96" s="41">
        <v>977</v>
      </c>
      <c r="DB96" s="35">
        <v>765807.03444858675</v>
      </c>
      <c r="DC96" s="79">
        <v>748.19347265626936</v>
      </c>
    </row>
    <row r="97" spans="1:107" x14ac:dyDescent="0.35">
      <c r="A97" s="58" t="s">
        <v>49</v>
      </c>
      <c r="B97" s="56" t="s">
        <v>44</v>
      </c>
      <c r="C97" s="90">
        <v>158</v>
      </c>
      <c r="D97" s="65">
        <v>546000</v>
      </c>
      <c r="E97" s="79">
        <v>86.268000000000001</v>
      </c>
      <c r="F97" s="121">
        <v>165.75</v>
      </c>
      <c r="G97" s="35">
        <v>551460</v>
      </c>
      <c r="H97" s="79">
        <v>91.404494999999997</v>
      </c>
      <c r="I97" s="121">
        <v>173.5</v>
      </c>
      <c r="J97" s="35">
        <v>556974.6</v>
      </c>
      <c r="K97" s="79">
        <v>96.635093099999992</v>
      </c>
      <c r="L97" s="121">
        <v>181.25</v>
      </c>
      <c r="M97" s="35">
        <v>562544.34600000002</v>
      </c>
      <c r="N97" s="79">
        <v>101.96116271250001</v>
      </c>
      <c r="O97" s="59">
        <v>189</v>
      </c>
      <c r="P97" s="35">
        <v>568169.78946</v>
      </c>
      <c r="Q97" s="79">
        <v>107.38409020793999</v>
      </c>
      <c r="R97" s="121">
        <v>196.2</v>
      </c>
      <c r="S97" s="35">
        <v>573851.48735459999</v>
      </c>
      <c r="T97" s="79">
        <v>112.58966181897252</v>
      </c>
      <c r="U97" s="121">
        <v>203.39999999999998</v>
      </c>
      <c r="V97" s="35">
        <v>579590.00222814595</v>
      </c>
      <c r="W97" s="79">
        <v>117.88860645320487</v>
      </c>
      <c r="X97" s="121">
        <v>210.59999999999997</v>
      </c>
      <c r="Y97" s="35">
        <v>585385.9022504274</v>
      </c>
      <c r="Z97" s="79">
        <v>123.28227101393999</v>
      </c>
      <c r="AA97" s="121">
        <v>217.79999999999995</v>
      </c>
      <c r="AB97" s="35">
        <v>591239.7612729317</v>
      </c>
      <c r="AC97" s="79">
        <v>128.77202000524449</v>
      </c>
      <c r="AD97" s="59">
        <v>225</v>
      </c>
      <c r="AE97" s="35">
        <v>597152.15888566105</v>
      </c>
      <c r="AF97" s="79">
        <v>134.35923574927375</v>
      </c>
      <c r="AG97" s="121">
        <v>230</v>
      </c>
      <c r="AH97" s="35">
        <v>603123.68047451763</v>
      </c>
      <c r="AI97" s="79">
        <v>138.71844650913906</v>
      </c>
      <c r="AJ97" s="121">
        <v>235</v>
      </c>
      <c r="AK97" s="35">
        <v>609154.91727926279</v>
      </c>
      <c r="AL97" s="79">
        <v>143.15140556062676</v>
      </c>
      <c r="AM97" s="121">
        <v>240</v>
      </c>
      <c r="AN97" s="35">
        <v>615246.46645205538</v>
      </c>
      <c r="AO97" s="79">
        <v>147.6591519484933</v>
      </c>
      <c r="AP97" s="121">
        <v>245</v>
      </c>
      <c r="AQ97" s="35">
        <v>621398.93111657596</v>
      </c>
      <c r="AR97" s="79">
        <v>152.24273812356111</v>
      </c>
      <c r="AS97" s="59">
        <v>250</v>
      </c>
      <c r="AT97" s="35">
        <v>627612.92042774172</v>
      </c>
      <c r="AU97" s="79">
        <v>156.90323010693544</v>
      </c>
      <c r="AV97" s="121">
        <v>310.2</v>
      </c>
      <c r="AW97" s="35">
        <v>633889.04963201913</v>
      </c>
      <c r="AX97" s="79">
        <v>196.63238319585233</v>
      </c>
      <c r="AY97" s="121">
        <v>370.4</v>
      </c>
      <c r="AZ97" s="35">
        <v>640227.94012833934</v>
      </c>
      <c r="BA97" s="79">
        <v>237.14042902353688</v>
      </c>
      <c r="BB97" s="121">
        <v>430.59999999999997</v>
      </c>
      <c r="BC97" s="35">
        <v>646630.2195296227</v>
      </c>
      <c r="BD97" s="79">
        <v>278.4389725294555</v>
      </c>
      <c r="BE97" s="121">
        <v>490.79999999999995</v>
      </c>
      <c r="BF97" s="35">
        <v>653096.52172491897</v>
      </c>
      <c r="BG97" s="79">
        <v>320.53977286259021</v>
      </c>
      <c r="BH97" s="59">
        <v>551</v>
      </c>
      <c r="BI97" s="35">
        <v>659627.48694216821</v>
      </c>
      <c r="BJ97" s="79">
        <v>363.45474530513468</v>
      </c>
      <c r="BK97" s="121">
        <v>500.4</v>
      </c>
      <c r="BL97" s="35">
        <v>666223.76181158994</v>
      </c>
      <c r="BM97" s="79">
        <v>333.37837041051961</v>
      </c>
      <c r="BN97" s="121">
        <v>449.79999999999995</v>
      </c>
      <c r="BO97" s="35">
        <v>672885.9994297059</v>
      </c>
      <c r="BP97" s="79">
        <v>302.66412254348171</v>
      </c>
      <c r="BQ97" s="121">
        <v>399.19999999999993</v>
      </c>
      <c r="BR97" s="35">
        <v>679614.85942400293</v>
      </c>
      <c r="BS97" s="79">
        <v>271.30225188206191</v>
      </c>
      <c r="BT97" s="121">
        <v>348.59999999999991</v>
      </c>
      <c r="BU97" s="35">
        <v>686411.00801824301</v>
      </c>
      <c r="BV97" s="79">
        <v>239.28287739515946</v>
      </c>
      <c r="BW97" s="59">
        <v>298</v>
      </c>
      <c r="BX97" s="35">
        <v>693275.11809842545</v>
      </c>
      <c r="BY97" s="79">
        <v>206.59598519333079</v>
      </c>
      <c r="BZ97" s="121">
        <v>308.60000000000002</v>
      </c>
      <c r="CA97" s="35">
        <v>700207.86927940976</v>
      </c>
      <c r="CB97" s="79">
        <v>216.08414845962588</v>
      </c>
      <c r="CC97" s="121">
        <v>319.20000000000005</v>
      </c>
      <c r="CD97" s="35">
        <v>707209.94797220384</v>
      </c>
      <c r="CE97" s="79">
        <v>225.7414153927275</v>
      </c>
      <c r="CF97" s="121">
        <v>329.80000000000007</v>
      </c>
      <c r="CG97" s="35">
        <v>714282.04745192593</v>
      </c>
      <c r="CH97" s="79">
        <v>235.57021924964522</v>
      </c>
      <c r="CI97" s="121">
        <v>340.40000000000009</v>
      </c>
      <c r="CJ97" s="35">
        <v>721424.86792644521</v>
      </c>
      <c r="CK97" s="79">
        <v>245.57302504216199</v>
      </c>
      <c r="CL97" s="59">
        <v>351</v>
      </c>
      <c r="CM97" s="35">
        <v>728639.11660570966</v>
      </c>
      <c r="CN97" s="79">
        <v>255.7523299286041</v>
      </c>
      <c r="CO97" s="121">
        <v>411.8</v>
      </c>
      <c r="CP97" s="35">
        <v>735925.50777176674</v>
      </c>
      <c r="CQ97" s="79">
        <v>303.05412410041356</v>
      </c>
      <c r="CR97" s="121">
        <v>472.6</v>
      </c>
      <c r="CS97" s="35">
        <v>743284.76284948445</v>
      </c>
      <c r="CT97" s="79">
        <v>351.27637892266637</v>
      </c>
      <c r="CU97" s="121">
        <v>533.4</v>
      </c>
      <c r="CV97" s="35">
        <v>750717.61047797929</v>
      </c>
      <c r="CW97" s="79">
        <v>400.43277342895414</v>
      </c>
      <c r="CX97" s="121">
        <v>594.19999999999993</v>
      </c>
      <c r="CY97" s="35">
        <v>758224.78658275912</v>
      </c>
      <c r="CZ97" s="79">
        <v>450.53716818747546</v>
      </c>
      <c r="DA97" s="93">
        <v>655</v>
      </c>
      <c r="DB97" s="35">
        <v>765807.03444858675</v>
      </c>
      <c r="DC97" s="79">
        <v>501.60360756382431</v>
      </c>
    </row>
    <row r="98" spans="1:107" x14ac:dyDescent="0.35">
      <c r="A98" s="58" t="s">
        <v>50</v>
      </c>
      <c r="B98" s="56" t="s">
        <v>45</v>
      </c>
      <c r="C98" s="90">
        <v>114</v>
      </c>
      <c r="D98" s="65">
        <v>546000</v>
      </c>
      <c r="E98" s="79">
        <v>62.244</v>
      </c>
      <c r="F98" s="121">
        <v>114</v>
      </c>
      <c r="G98" s="35">
        <v>551460</v>
      </c>
      <c r="H98" s="79">
        <v>62.866439999999997</v>
      </c>
      <c r="I98" s="121">
        <v>114</v>
      </c>
      <c r="J98" s="35">
        <v>556974.6</v>
      </c>
      <c r="K98" s="79">
        <v>63.495104399999995</v>
      </c>
      <c r="L98" s="121">
        <v>114</v>
      </c>
      <c r="M98" s="35">
        <v>562544.34600000002</v>
      </c>
      <c r="N98" s="79">
        <v>64.130055444000007</v>
      </c>
      <c r="O98" s="59">
        <v>114</v>
      </c>
      <c r="P98" s="35">
        <v>568169.78946</v>
      </c>
      <c r="Q98" s="79">
        <v>64.771355998440001</v>
      </c>
      <c r="R98" s="121">
        <v>114</v>
      </c>
      <c r="S98" s="35">
        <v>573851.48735459999</v>
      </c>
      <c r="T98" s="79">
        <v>65.419069558424397</v>
      </c>
      <c r="U98" s="121">
        <v>114</v>
      </c>
      <c r="V98" s="35">
        <v>579590.00222814595</v>
      </c>
      <c r="W98" s="79">
        <v>66.07326025400863</v>
      </c>
      <c r="X98" s="121">
        <v>114</v>
      </c>
      <c r="Y98" s="35">
        <v>585385.9022504274</v>
      </c>
      <c r="Z98" s="79">
        <v>66.733992856548724</v>
      </c>
      <c r="AA98" s="121">
        <v>114</v>
      </c>
      <c r="AB98" s="35">
        <v>591239.7612729317</v>
      </c>
      <c r="AC98" s="79">
        <v>67.401332785114221</v>
      </c>
      <c r="AD98" s="59">
        <v>114</v>
      </c>
      <c r="AE98" s="35">
        <v>597152.15888566105</v>
      </c>
      <c r="AF98" s="79">
        <v>68.075346112965363</v>
      </c>
      <c r="AG98" s="121">
        <v>114</v>
      </c>
      <c r="AH98" s="35">
        <v>603123.68047451763</v>
      </c>
      <c r="AI98" s="79">
        <v>68.756099574095018</v>
      </c>
      <c r="AJ98" s="121">
        <v>114</v>
      </c>
      <c r="AK98" s="35">
        <v>609154.91727926279</v>
      </c>
      <c r="AL98" s="79">
        <v>69.443660569835956</v>
      </c>
      <c r="AM98" s="121">
        <v>114</v>
      </c>
      <c r="AN98" s="35">
        <v>615246.46645205538</v>
      </c>
      <c r="AO98" s="79">
        <v>70.138097175534313</v>
      </c>
      <c r="AP98" s="121">
        <v>114</v>
      </c>
      <c r="AQ98" s="35">
        <v>621398.93111657596</v>
      </c>
      <c r="AR98" s="79">
        <v>70.839478147289668</v>
      </c>
      <c r="AS98" s="59">
        <v>114</v>
      </c>
      <c r="AT98" s="35">
        <v>627612.92042774172</v>
      </c>
      <c r="AU98" s="79">
        <v>71.547872928762558</v>
      </c>
      <c r="AV98" s="121">
        <v>127.8</v>
      </c>
      <c r="AW98" s="35">
        <v>633889.04963201913</v>
      </c>
      <c r="AX98" s="79">
        <v>81.011020542972048</v>
      </c>
      <c r="AY98" s="121">
        <v>141.6</v>
      </c>
      <c r="AZ98" s="35">
        <v>640227.94012833934</v>
      </c>
      <c r="BA98" s="79">
        <v>90.656276322172857</v>
      </c>
      <c r="BB98" s="121">
        <v>155.4</v>
      </c>
      <c r="BC98" s="35">
        <v>646630.2195296227</v>
      </c>
      <c r="BD98" s="79">
        <v>100.48633611490338</v>
      </c>
      <c r="BE98" s="121">
        <v>169.20000000000002</v>
      </c>
      <c r="BF98" s="35">
        <v>653096.52172491897</v>
      </c>
      <c r="BG98" s="79">
        <v>110.50393147585631</v>
      </c>
      <c r="BH98" s="59">
        <v>183</v>
      </c>
      <c r="BI98" s="35">
        <v>659627.48694216821</v>
      </c>
      <c r="BJ98" s="79">
        <v>120.71183011041678</v>
      </c>
      <c r="BK98" s="121">
        <v>185.4</v>
      </c>
      <c r="BL98" s="35">
        <v>666223.76181158994</v>
      </c>
      <c r="BM98" s="79">
        <v>123.51788543986878</v>
      </c>
      <c r="BN98" s="121">
        <v>187.8</v>
      </c>
      <c r="BO98" s="35">
        <v>672885.9994297059</v>
      </c>
      <c r="BP98" s="79">
        <v>126.36799069289879</v>
      </c>
      <c r="BQ98" s="121">
        <v>190.20000000000002</v>
      </c>
      <c r="BR98" s="35">
        <v>679614.85942400293</v>
      </c>
      <c r="BS98" s="79">
        <v>129.26274626244538</v>
      </c>
      <c r="BT98" s="121">
        <v>192.60000000000002</v>
      </c>
      <c r="BU98" s="35">
        <v>686411.00801824301</v>
      </c>
      <c r="BV98" s="79">
        <v>132.20276014431363</v>
      </c>
      <c r="BW98" s="59">
        <v>195</v>
      </c>
      <c r="BX98" s="35">
        <v>693275.11809842545</v>
      </c>
      <c r="BY98" s="79">
        <v>135.18864802919296</v>
      </c>
      <c r="BZ98" s="121">
        <v>199</v>
      </c>
      <c r="CA98" s="35">
        <v>700207.86927940976</v>
      </c>
      <c r="CB98" s="79">
        <v>139.34136598660254</v>
      </c>
      <c r="CC98" s="121">
        <v>203</v>
      </c>
      <c r="CD98" s="35">
        <v>707209.94797220384</v>
      </c>
      <c r="CE98" s="79">
        <v>143.56361943835739</v>
      </c>
      <c r="CF98" s="121">
        <v>207</v>
      </c>
      <c r="CG98" s="35">
        <v>714282.04745192593</v>
      </c>
      <c r="CH98" s="79">
        <v>147.85638382254865</v>
      </c>
      <c r="CI98" s="121">
        <v>211</v>
      </c>
      <c r="CJ98" s="35">
        <v>721424.86792644521</v>
      </c>
      <c r="CK98" s="79">
        <v>152.22064713247994</v>
      </c>
      <c r="CL98" s="59">
        <v>215</v>
      </c>
      <c r="CM98" s="35">
        <v>728639.11660570966</v>
      </c>
      <c r="CN98" s="79">
        <v>156.65741007022757</v>
      </c>
      <c r="CO98" s="121">
        <v>217.2</v>
      </c>
      <c r="CP98" s="35">
        <v>735925.50777176674</v>
      </c>
      <c r="CQ98" s="79">
        <v>159.84302028802773</v>
      </c>
      <c r="CR98" s="121">
        <v>219.39999999999998</v>
      </c>
      <c r="CS98" s="35">
        <v>743284.76284948445</v>
      </c>
      <c r="CT98" s="79">
        <v>163.07667696917684</v>
      </c>
      <c r="CU98" s="121">
        <v>221.59999999999997</v>
      </c>
      <c r="CV98" s="35">
        <v>750717.61047797929</v>
      </c>
      <c r="CW98" s="79">
        <v>166.35902248192019</v>
      </c>
      <c r="CX98" s="121">
        <v>223.79999999999995</v>
      </c>
      <c r="CY98" s="35">
        <v>758224.78658275912</v>
      </c>
      <c r="CZ98" s="79">
        <v>169.69070723722146</v>
      </c>
      <c r="DA98" s="93">
        <v>226</v>
      </c>
      <c r="DB98" s="35">
        <v>765807.03444858675</v>
      </c>
      <c r="DC98" s="79">
        <v>173.07238978538061</v>
      </c>
    </row>
    <row r="99" spans="1:107" x14ac:dyDescent="0.35">
      <c r="A99" s="58" t="s">
        <v>51</v>
      </c>
      <c r="B99" s="56" t="s">
        <v>46</v>
      </c>
      <c r="C99" s="90">
        <v>0</v>
      </c>
      <c r="D99" s="65">
        <v>546000</v>
      </c>
      <c r="E99" s="79">
        <v>0</v>
      </c>
      <c r="F99" s="123">
        <v>0</v>
      </c>
      <c r="G99" s="35">
        <v>551460</v>
      </c>
      <c r="H99" s="79">
        <v>0</v>
      </c>
      <c r="I99" s="123">
        <v>0</v>
      </c>
      <c r="J99" s="35">
        <v>556974.6</v>
      </c>
      <c r="K99" s="79">
        <v>0</v>
      </c>
      <c r="L99" s="123">
        <v>0</v>
      </c>
      <c r="M99" s="35">
        <v>562544.34600000002</v>
      </c>
      <c r="N99" s="79">
        <v>0</v>
      </c>
      <c r="O99" s="59">
        <v>0</v>
      </c>
      <c r="P99" s="35">
        <v>568169.78946</v>
      </c>
      <c r="Q99" s="79">
        <v>0</v>
      </c>
      <c r="R99" s="123">
        <v>0</v>
      </c>
      <c r="S99" s="35">
        <v>573851.48735459999</v>
      </c>
      <c r="T99" s="79">
        <v>0</v>
      </c>
      <c r="U99" s="123">
        <v>0</v>
      </c>
      <c r="V99" s="35">
        <v>579590.00222814595</v>
      </c>
      <c r="W99" s="79">
        <v>0</v>
      </c>
      <c r="X99" s="123">
        <v>0</v>
      </c>
      <c r="Y99" s="35">
        <v>585385.9022504274</v>
      </c>
      <c r="Z99" s="79">
        <v>0</v>
      </c>
      <c r="AA99" s="123">
        <v>0</v>
      </c>
      <c r="AB99" s="35">
        <v>591239.7612729317</v>
      </c>
      <c r="AC99" s="79">
        <v>0</v>
      </c>
      <c r="AD99" s="59">
        <v>0</v>
      </c>
      <c r="AE99" s="35">
        <v>597152.15888566105</v>
      </c>
      <c r="AF99" s="79">
        <v>0</v>
      </c>
      <c r="AG99" s="123">
        <v>0</v>
      </c>
      <c r="AH99" s="35">
        <v>603123.68047451763</v>
      </c>
      <c r="AI99" s="79">
        <v>0</v>
      </c>
      <c r="AJ99" s="123">
        <v>0</v>
      </c>
      <c r="AK99" s="35">
        <v>609154.91727926279</v>
      </c>
      <c r="AL99" s="79">
        <v>0</v>
      </c>
      <c r="AM99" s="123">
        <v>0</v>
      </c>
      <c r="AN99" s="35">
        <v>615246.46645205538</v>
      </c>
      <c r="AO99" s="79">
        <v>0</v>
      </c>
      <c r="AP99" s="123">
        <v>0</v>
      </c>
      <c r="AQ99" s="35">
        <v>621398.93111657596</v>
      </c>
      <c r="AR99" s="79">
        <v>0</v>
      </c>
      <c r="AS99" s="59">
        <v>96</v>
      </c>
      <c r="AT99" s="35">
        <v>627612.92042774172</v>
      </c>
      <c r="AU99" s="79">
        <v>60.250840361063204</v>
      </c>
      <c r="AV99" s="123">
        <v>96</v>
      </c>
      <c r="AW99" s="35">
        <v>633889.04963201913</v>
      </c>
      <c r="AX99" s="79">
        <v>60.853348764673839</v>
      </c>
      <c r="AY99" s="123">
        <v>96</v>
      </c>
      <c r="AZ99" s="35">
        <v>640227.94012833934</v>
      </c>
      <c r="BA99" s="79">
        <v>61.461882252320571</v>
      </c>
      <c r="BB99" s="123">
        <v>96</v>
      </c>
      <c r="BC99" s="35">
        <v>646630.2195296227</v>
      </c>
      <c r="BD99" s="79">
        <v>62.076501074843776</v>
      </c>
      <c r="BE99" s="123">
        <v>96</v>
      </c>
      <c r="BF99" s="35">
        <v>653096.52172491897</v>
      </c>
      <c r="BG99" s="79">
        <v>62.697266085592226</v>
      </c>
      <c r="BH99" s="59">
        <v>96</v>
      </c>
      <c r="BI99" s="35">
        <v>659627.48694216821</v>
      </c>
      <c r="BJ99" s="79">
        <v>63.324238746448145</v>
      </c>
      <c r="BK99" s="123">
        <v>96</v>
      </c>
      <c r="BL99" s="35">
        <v>666223.76181158994</v>
      </c>
      <c r="BM99" s="79">
        <v>63.957481133912637</v>
      </c>
      <c r="BN99" s="123">
        <v>96</v>
      </c>
      <c r="BO99" s="35">
        <v>672885.9994297059</v>
      </c>
      <c r="BP99" s="79">
        <v>64.597055945251768</v>
      </c>
      <c r="BQ99" s="123">
        <v>96</v>
      </c>
      <c r="BR99" s="35">
        <v>679614.85942400293</v>
      </c>
      <c r="BS99" s="79">
        <v>65.243026504704275</v>
      </c>
      <c r="BT99" s="123">
        <v>96</v>
      </c>
      <c r="BU99" s="35">
        <v>686411.00801824301</v>
      </c>
      <c r="BV99" s="79">
        <v>65.89545676975132</v>
      </c>
      <c r="BW99" s="59">
        <v>96</v>
      </c>
      <c r="BX99" s="35">
        <v>693275.11809842545</v>
      </c>
      <c r="BY99" s="79">
        <v>66.55441133744884</v>
      </c>
      <c r="BZ99" s="123">
        <v>96</v>
      </c>
      <c r="CA99" s="35">
        <v>700207.86927940976</v>
      </c>
      <c r="CB99" s="79">
        <v>67.219955450823335</v>
      </c>
      <c r="CC99" s="123">
        <v>96</v>
      </c>
      <c r="CD99" s="35">
        <v>707209.94797220384</v>
      </c>
      <c r="CE99" s="79">
        <v>67.892155005331574</v>
      </c>
      <c r="CF99" s="123">
        <v>96</v>
      </c>
      <c r="CG99" s="35">
        <v>714282.04745192593</v>
      </c>
      <c r="CH99" s="79">
        <v>68.571076555384892</v>
      </c>
      <c r="CI99" s="123">
        <v>96</v>
      </c>
      <c r="CJ99" s="35">
        <v>721424.86792644521</v>
      </c>
      <c r="CK99" s="79">
        <v>69.256787320938741</v>
      </c>
      <c r="CL99" s="59">
        <v>96</v>
      </c>
      <c r="CM99" s="35">
        <v>728639.11660570966</v>
      </c>
      <c r="CN99" s="79">
        <v>69.949355194148126</v>
      </c>
      <c r="CO99" s="123">
        <v>96</v>
      </c>
      <c r="CP99" s="35">
        <v>735925.50777176674</v>
      </c>
      <c r="CQ99" s="79">
        <v>70.648848746089612</v>
      </c>
      <c r="CR99" s="123">
        <v>96</v>
      </c>
      <c r="CS99" s="35">
        <v>743284.76284948445</v>
      </c>
      <c r="CT99" s="79">
        <v>71.3553372335505</v>
      </c>
      <c r="CU99" s="123">
        <v>96</v>
      </c>
      <c r="CV99" s="35">
        <v>750717.61047797929</v>
      </c>
      <c r="CW99" s="79">
        <v>72.068890605886011</v>
      </c>
      <c r="CX99" s="123">
        <v>96</v>
      </c>
      <c r="CY99" s="35">
        <v>758224.78658275912</v>
      </c>
      <c r="CZ99" s="79">
        <v>72.789579511944879</v>
      </c>
      <c r="DA99" s="59">
        <v>96</v>
      </c>
      <c r="DB99" s="35">
        <v>765807.03444858675</v>
      </c>
      <c r="DC99" s="79">
        <v>73.517475307064331</v>
      </c>
    </row>
    <row r="100" spans="1:107" x14ac:dyDescent="0.35">
      <c r="A100" s="58" t="s">
        <v>246</v>
      </c>
      <c r="B100" s="56" t="s">
        <v>247</v>
      </c>
      <c r="C100" s="90">
        <v>40</v>
      </c>
      <c r="D100" s="65">
        <v>546000</v>
      </c>
      <c r="E100" s="79">
        <v>21.84</v>
      </c>
      <c r="F100" s="123">
        <v>40</v>
      </c>
      <c r="G100" s="35">
        <v>551460</v>
      </c>
      <c r="H100" s="79">
        <v>22.058399999999999</v>
      </c>
      <c r="I100" s="123">
        <v>40</v>
      </c>
      <c r="J100" s="35">
        <v>556974.6</v>
      </c>
      <c r="K100" s="79">
        <v>22.278984000000001</v>
      </c>
      <c r="L100" s="123">
        <v>40</v>
      </c>
      <c r="M100" s="35">
        <v>562544.34600000002</v>
      </c>
      <c r="N100" s="79">
        <v>22.501773839999998</v>
      </c>
      <c r="O100" s="59">
        <v>40</v>
      </c>
      <c r="P100" s="35">
        <v>568169.78946</v>
      </c>
      <c r="Q100" s="79">
        <v>22.7267915784</v>
      </c>
      <c r="R100" s="123">
        <v>40</v>
      </c>
      <c r="S100" s="35">
        <v>573851.48735459999</v>
      </c>
      <c r="T100" s="79">
        <v>22.954059494183998</v>
      </c>
      <c r="U100" s="123">
        <v>40</v>
      </c>
      <c r="V100" s="35">
        <v>579590.00222814595</v>
      </c>
      <c r="W100" s="79">
        <v>23.183600089125839</v>
      </c>
      <c r="X100" s="123">
        <v>40</v>
      </c>
      <c r="Y100" s="35">
        <v>585385.9022504274</v>
      </c>
      <c r="Z100" s="79">
        <v>23.415436090017096</v>
      </c>
      <c r="AA100" s="123">
        <v>40</v>
      </c>
      <c r="AB100" s="35">
        <v>591239.7612729317</v>
      </c>
      <c r="AC100" s="79">
        <v>23.649590450917266</v>
      </c>
      <c r="AD100" s="59">
        <v>60</v>
      </c>
      <c r="AE100" s="35">
        <v>597152.15888566105</v>
      </c>
      <c r="AF100" s="79">
        <v>35.829129533139664</v>
      </c>
      <c r="AG100" s="123">
        <v>60</v>
      </c>
      <c r="AH100" s="35">
        <v>603123.68047451763</v>
      </c>
      <c r="AI100" s="79">
        <v>36.187420828471055</v>
      </c>
      <c r="AJ100" s="123">
        <v>60</v>
      </c>
      <c r="AK100" s="35">
        <v>609154.91727926279</v>
      </c>
      <c r="AL100" s="79">
        <v>36.549295036755773</v>
      </c>
      <c r="AM100" s="123">
        <v>60</v>
      </c>
      <c r="AN100" s="35">
        <v>615246.46645205538</v>
      </c>
      <c r="AO100" s="79">
        <v>36.914787987123326</v>
      </c>
      <c r="AP100" s="123">
        <v>60</v>
      </c>
      <c r="AQ100" s="35">
        <v>621398.93111657596</v>
      </c>
      <c r="AR100" s="79">
        <v>37.283935866994561</v>
      </c>
      <c r="AS100" s="59">
        <v>85</v>
      </c>
      <c r="AT100" s="35">
        <v>627612.92042774172</v>
      </c>
      <c r="AU100" s="79">
        <v>53.347098236358043</v>
      </c>
      <c r="AV100" s="123">
        <v>85</v>
      </c>
      <c r="AW100" s="35">
        <v>633889.04963201913</v>
      </c>
      <c r="AX100" s="79">
        <v>53.880569218721625</v>
      </c>
      <c r="AY100" s="123">
        <v>85</v>
      </c>
      <c r="AZ100" s="35">
        <v>640227.94012833934</v>
      </c>
      <c r="BA100" s="79">
        <v>54.419374910908843</v>
      </c>
      <c r="BB100" s="123">
        <v>85</v>
      </c>
      <c r="BC100" s="35">
        <v>646630.2195296227</v>
      </c>
      <c r="BD100" s="79">
        <v>54.963568660017927</v>
      </c>
      <c r="BE100" s="123">
        <v>85</v>
      </c>
      <c r="BF100" s="35">
        <v>653096.52172491897</v>
      </c>
      <c r="BG100" s="79">
        <v>55.513204346618117</v>
      </c>
      <c r="BH100" s="59">
        <v>95</v>
      </c>
      <c r="BI100" s="35">
        <v>659627.48694216821</v>
      </c>
      <c r="BJ100" s="79">
        <v>62.664611259505982</v>
      </c>
      <c r="BK100" s="123">
        <v>95</v>
      </c>
      <c r="BL100" s="35">
        <v>666223.76181158994</v>
      </c>
      <c r="BM100" s="79">
        <v>63.291257372101043</v>
      </c>
      <c r="BN100" s="123">
        <v>95</v>
      </c>
      <c r="BO100" s="35">
        <v>672885.9994297059</v>
      </c>
      <c r="BP100" s="79">
        <v>63.924169945822058</v>
      </c>
      <c r="BQ100" s="123">
        <v>95</v>
      </c>
      <c r="BR100" s="35">
        <v>679614.85942400293</v>
      </c>
      <c r="BS100" s="79">
        <v>64.563411645280283</v>
      </c>
      <c r="BT100" s="123">
        <v>95</v>
      </c>
      <c r="BU100" s="35">
        <v>686411.00801824301</v>
      </c>
      <c r="BV100" s="79">
        <v>65.20904576173308</v>
      </c>
      <c r="BW100" s="59">
        <v>115</v>
      </c>
      <c r="BX100" s="35">
        <v>693275.11809842545</v>
      </c>
      <c r="BY100" s="79">
        <v>79.726638581318923</v>
      </c>
      <c r="BZ100" s="123">
        <v>115</v>
      </c>
      <c r="CA100" s="35">
        <v>700207.86927940976</v>
      </c>
      <c r="CB100" s="79">
        <v>80.523904967132125</v>
      </c>
      <c r="CC100" s="123">
        <v>115</v>
      </c>
      <c r="CD100" s="35">
        <v>707209.94797220384</v>
      </c>
      <c r="CE100" s="79">
        <v>81.32914401680344</v>
      </c>
      <c r="CF100" s="123">
        <v>115</v>
      </c>
      <c r="CG100" s="35">
        <v>714282.04745192593</v>
      </c>
      <c r="CH100" s="79">
        <v>82.142435456971484</v>
      </c>
      <c r="CI100" s="123">
        <v>115</v>
      </c>
      <c r="CJ100" s="35">
        <v>721424.86792644521</v>
      </c>
      <c r="CK100" s="79">
        <v>82.963859811541198</v>
      </c>
      <c r="CL100" s="59">
        <v>125</v>
      </c>
      <c r="CM100" s="35">
        <v>728639.11660570966</v>
      </c>
      <c r="CN100" s="79">
        <v>91.079889575713707</v>
      </c>
      <c r="CO100" s="123">
        <v>125</v>
      </c>
      <c r="CP100" s="35">
        <v>735925.50777176674</v>
      </c>
      <c r="CQ100" s="79">
        <v>91.990688471470847</v>
      </c>
      <c r="CR100" s="123">
        <v>125</v>
      </c>
      <c r="CS100" s="35">
        <v>743284.76284948445</v>
      </c>
      <c r="CT100" s="79">
        <v>92.910595356185553</v>
      </c>
      <c r="CU100" s="123">
        <v>125</v>
      </c>
      <c r="CV100" s="35">
        <v>750717.61047797929</v>
      </c>
      <c r="CW100" s="79">
        <v>93.839701309747412</v>
      </c>
      <c r="CX100" s="123">
        <v>125</v>
      </c>
      <c r="CY100" s="35">
        <v>758224.78658275912</v>
      </c>
      <c r="CZ100" s="79">
        <v>94.778098322844897</v>
      </c>
      <c r="DA100" s="93">
        <v>130</v>
      </c>
      <c r="DB100" s="35">
        <v>765807.03444858675</v>
      </c>
      <c r="DC100" s="79">
        <v>99.554914478316277</v>
      </c>
    </row>
    <row r="101" spans="1:107" x14ac:dyDescent="0.35">
      <c r="A101" s="9" t="s">
        <v>52</v>
      </c>
      <c r="B101" s="10" t="s">
        <v>273</v>
      </c>
      <c r="C101" s="133">
        <v>7674</v>
      </c>
      <c r="D101" s="134">
        <v>356938</v>
      </c>
      <c r="E101" s="79">
        <v>2739.1422120000002</v>
      </c>
      <c r="F101" s="93">
        <v>7604.9340000000002</v>
      </c>
      <c r="G101" s="35">
        <v>360507.38</v>
      </c>
      <c r="H101" s="79">
        <v>2741.63483141292</v>
      </c>
      <c r="I101" s="93">
        <v>7536.4895940000006</v>
      </c>
      <c r="J101" s="35">
        <v>364112.45380000002</v>
      </c>
      <c r="K101" s="79">
        <v>2744.1297191095059</v>
      </c>
      <c r="L101" s="93">
        <v>7468.661187654001</v>
      </c>
      <c r="M101" s="35">
        <v>367753.57833799999</v>
      </c>
      <c r="N101" s="79">
        <v>2746.6268771538957</v>
      </c>
      <c r="O101" s="93">
        <v>7401.4432369651149</v>
      </c>
      <c r="P101" s="35">
        <v>371431.11412137997</v>
      </c>
      <c r="Q101" s="79">
        <v>2749.1263076121054</v>
      </c>
      <c r="R101" s="93">
        <v>7334.8302478324285</v>
      </c>
      <c r="S101" s="35">
        <v>375145.42526259378</v>
      </c>
      <c r="T101" s="79">
        <v>2751.6280125520325</v>
      </c>
      <c r="U101" s="93">
        <v>7268.8167756019366</v>
      </c>
      <c r="V101" s="35">
        <v>378896.87951521971</v>
      </c>
      <c r="W101" s="79">
        <v>2754.1319940434546</v>
      </c>
      <c r="X101" s="93">
        <v>7203.0339837827387</v>
      </c>
      <c r="Y101" s="35">
        <v>382685.84831037192</v>
      </c>
      <c r="Z101" s="79">
        <v>2756.4991704923355</v>
      </c>
      <c r="AA101" s="93">
        <v>7134.8932822961542</v>
      </c>
      <c r="AB101" s="35">
        <v>386512.70679347566</v>
      </c>
      <c r="AC101" s="79">
        <v>2757.7269152228728</v>
      </c>
      <c r="AD101" s="93">
        <v>7065.1140259952981</v>
      </c>
      <c r="AE101" s="35">
        <v>390377.83386141044</v>
      </c>
      <c r="AF101" s="79">
        <v>2758.0639094519133</v>
      </c>
      <c r="AG101" s="93">
        <v>6993.827025473006</v>
      </c>
      <c r="AH101" s="35">
        <v>394281.61220002454</v>
      </c>
      <c r="AI101" s="79">
        <v>2757.5373950515991</v>
      </c>
      <c r="AJ101" s="93">
        <v>6921.0212861378322</v>
      </c>
      <c r="AK101" s="35">
        <v>398224.42832202476</v>
      </c>
      <c r="AL101" s="79">
        <v>2756.1197450768027</v>
      </c>
      <c r="AM101" s="93">
        <v>6846.8279379504347</v>
      </c>
      <c r="AN101" s="35">
        <v>402206.67260524502</v>
      </c>
      <c r="AO101" s="79">
        <v>2753.839882823675</v>
      </c>
      <c r="AP101" s="93">
        <v>6771.2389575154621</v>
      </c>
      <c r="AQ101" s="35">
        <v>406228.73933129746</v>
      </c>
      <c r="AR101" s="79">
        <v>2750.6718654224746</v>
      </c>
      <c r="AS101" s="93">
        <v>6694.3853953476619</v>
      </c>
      <c r="AT101" s="35">
        <v>410291.02672461042</v>
      </c>
      <c r="AU101" s="79">
        <v>2746.646257147429</v>
      </c>
      <c r="AV101" s="93">
        <v>6616.3288616379077</v>
      </c>
      <c r="AW101" s="35">
        <v>414393.93699185655</v>
      </c>
      <c r="AX101" s="79">
        <v>2741.766565406981</v>
      </c>
      <c r="AY101" s="93">
        <v>6537.0652418754853</v>
      </c>
      <c r="AZ101" s="35">
        <v>418537.8763617751</v>
      </c>
      <c r="BA101" s="79">
        <v>2736.0094039729397</v>
      </c>
      <c r="BB101" s="93">
        <v>6456.7247100528357</v>
      </c>
      <c r="BC101" s="35">
        <v>422723.25512539287</v>
      </c>
      <c r="BD101" s="79">
        <v>2729.407686882093</v>
      </c>
      <c r="BE101" s="93">
        <v>6375.3054114590695</v>
      </c>
      <c r="BF101" s="35">
        <v>426950.48767664679</v>
      </c>
      <c r="BG101" s="79">
        <v>2721.9397545100151</v>
      </c>
      <c r="BH101" s="93">
        <v>6292.9364655430181</v>
      </c>
      <c r="BI101" s="35">
        <v>431219.99255341326</v>
      </c>
      <c r="BJ101" s="79">
        <v>2713.640015810563</v>
      </c>
      <c r="BK101" s="93">
        <v>6209.6179867392284</v>
      </c>
      <c r="BL101" s="35">
        <v>435532.1924789474</v>
      </c>
      <c r="BM101" s="79">
        <v>2704.4885362212435</v>
      </c>
      <c r="BN101" s="93">
        <v>6124.8567012202384</v>
      </c>
      <c r="BO101" s="35">
        <v>439887.51440373686</v>
      </c>
      <c r="BP101" s="79">
        <v>2694.2479903788417</v>
      </c>
      <c r="BQ101" s="93">
        <v>6038.3737245990087</v>
      </c>
      <c r="BR101" s="35">
        <v>444286.38954777422</v>
      </c>
      <c r="BS101" s="79">
        <v>2682.7672608422395</v>
      </c>
      <c r="BT101" s="93">
        <v>5950.2738519571094</v>
      </c>
      <c r="BU101" s="35">
        <v>448729.25344325195</v>
      </c>
      <c r="BV101" s="79">
        <v>2670.061943371617</v>
      </c>
      <c r="BW101" s="93">
        <v>5860.6032250081162</v>
      </c>
      <c r="BX101" s="35">
        <v>453216.54597768449</v>
      </c>
      <c r="BY101" s="79">
        <v>2656.1223509838569</v>
      </c>
      <c r="BZ101" s="93">
        <v>5769.5294508914903</v>
      </c>
      <c r="CA101" s="35">
        <v>457748.71143746132</v>
      </c>
      <c r="CB101" s="79">
        <v>2640.9946717460634</v>
      </c>
      <c r="CC101" s="93">
        <v>5677.101589088209</v>
      </c>
      <c r="CD101" s="35">
        <v>462326.19855183596</v>
      </c>
      <c r="CE101" s="79">
        <v>2624.6727964757388</v>
      </c>
      <c r="CF101" s="93">
        <v>5583.4861838841443</v>
      </c>
      <c r="CG101" s="35">
        <v>466949.46053735435</v>
      </c>
      <c r="CH101" s="79">
        <v>2607.2058614824723</v>
      </c>
      <c r="CI101" s="93">
        <v>5488.7902582054694</v>
      </c>
      <c r="CJ101" s="35">
        <v>471618.95514272788</v>
      </c>
      <c r="CK101" s="79">
        <v>2588.6175265724469</v>
      </c>
      <c r="CL101" s="93">
        <v>5393.0657561023663</v>
      </c>
      <c r="CM101" s="35">
        <v>476335.14469415514</v>
      </c>
      <c r="CN101" s="79">
        <v>2568.9067572781137</v>
      </c>
      <c r="CO101" s="93">
        <v>5296.098433807646</v>
      </c>
      <c r="CP101" s="35">
        <v>481098.49614109669</v>
      </c>
      <c r="CQ101" s="79">
        <v>2547.9449919200761</v>
      </c>
      <c r="CR101" s="93">
        <v>5197.9617298291905</v>
      </c>
      <c r="CS101" s="35">
        <v>485909.48110250768</v>
      </c>
      <c r="CT101" s="79">
        <v>2525.7388869319952</v>
      </c>
      <c r="CU101" s="93">
        <v>5098.8365996413477</v>
      </c>
      <c r="CV101" s="35">
        <v>490768.57591353275</v>
      </c>
      <c r="CW101" s="79">
        <v>2502.3487768217842</v>
      </c>
      <c r="CX101" s="93">
        <v>4998.848413922381</v>
      </c>
      <c r="CY101" s="35">
        <v>495676.2616726681</v>
      </c>
      <c r="CZ101" s="79">
        <v>2477.8104944813917</v>
      </c>
      <c r="DA101" s="93">
        <v>4898.0716298977059</v>
      </c>
      <c r="DB101" s="35">
        <v>500633.02428939479</v>
      </c>
      <c r="DC101" s="79">
        <v>2452.1364132617737</v>
      </c>
    </row>
    <row r="102" spans="1:107" x14ac:dyDescent="0.35">
      <c r="A102" s="9" t="s">
        <v>53</v>
      </c>
      <c r="B102" s="10" t="s">
        <v>108</v>
      </c>
      <c r="C102" s="133">
        <v>6781.4448840000005</v>
      </c>
      <c r="D102" s="13">
        <v>863101.19558863144</v>
      </c>
      <c r="E102" s="79">
        <v>5853.0731871988082</v>
      </c>
      <c r="F102" s="120">
        <v>6885.5690482211239</v>
      </c>
      <c r="G102" s="35">
        <v>871732.2075445177</v>
      </c>
      <c r="H102" s="79">
        <v>6002.3723066060038</v>
      </c>
      <c r="I102" s="120">
        <v>6991.2919634105438</v>
      </c>
      <c r="J102" s="35">
        <v>880449.52961996291</v>
      </c>
      <c r="K102" s="79">
        <v>6155.4797206206395</v>
      </c>
      <c r="L102" s="120">
        <v>7098.638177229006</v>
      </c>
      <c r="M102" s="35">
        <v>889254.0249161626</v>
      </c>
      <c r="N102" s="79">
        <v>6312.4925705244259</v>
      </c>
      <c r="O102" s="120">
        <v>7207.6326142487687</v>
      </c>
      <c r="P102" s="35">
        <v>898146.56516532425</v>
      </c>
      <c r="Q102" s="79">
        <v>6473.5104754610975</v>
      </c>
      <c r="R102" s="120">
        <v>7318.3005817408075</v>
      </c>
      <c r="S102" s="35">
        <v>907128.03081697749</v>
      </c>
      <c r="T102" s="79">
        <v>6638.635595641279</v>
      </c>
      <c r="U102" s="120">
        <v>7430.6677755508754</v>
      </c>
      <c r="V102" s="35">
        <v>916199.31112514727</v>
      </c>
      <c r="W102" s="79">
        <v>6807.9726971595419</v>
      </c>
      <c r="X102" s="120">
        <v>7544.7602860657871</v>
      </c>
      <c r="Y102" s="35">
        <v>925361.30423639878</v>
      </c>
      <c r="Z102" s="79">
        <v>6981.6292184648219</v>
      </c>
      <c r="AA102" s="120">
        <v>7660.6046042713115</v>
      </c>
      <c r="AB102" s="35">
        <v>934614.91727876279</v>
      </c>
      <c r="AC102" s="79">
        <v>7159.7153385263418</v>
      </c>
      <c r="AD102" s="120">
        <v>7778.2276279030757</v>
      </c>
      <c r="AE102" s="35">
        <v>943961.06645155046</v>
      </c>
      <c r="AF102" s="79">
        <v>7342.3440467383016</v>
      </c>
      <c r="AG102" s="120">
        <v>7801.562310786785</v>
      </c>
      <c r="AH102" s="35">
        <v>953400.67711606598</v>
      </c>
      <c r="AI102" s="79">
        <v>7438.0147896673016</v>
      </c>
      <c r="AJ102" s="120">
        <v>7824.9669977191452</v>
      </c>
      <c r="AK102" s="35">
        <v>962934.68388722662</v>
      </c>
      <c r="AL102" s="79">
        <v>7534.9321223766665</v>
      </c>
      <c r="AM102" s="120">
        <v>7848.4418987123026</v>
      </c>
      <c r="AN102" s="35">
        <v>972564.03072609892</v>
      </c>
      <c r="AO102" s="79">
        <v>7633.1122879312343</v>
      </c>
      <c r="AP102" s="120">
        <v>7871.9872244084399</v>
      </c>
      <c r="AQ102" s="35">
        <v>982289.67103335995</v>
      </c>
      <c r="AR102" s="79">
        <v>7732.5717410429779</v>
      </c>
      <c r="AS102" s="120">
        <v>7895.6031860816656</v>
      </c>
      <c r="AT102" s="35">
        <v>992112.56774369359</v>
      </c>
      <c r="AU102" s="79">
        <v>7833.3271508287698</v>
      </c>
      <c r="AV102" s="120">
        <v>7919.2899956399106</v>
      </c>
      <c r="AW102" s="35">
        <v>1002033.6934211305</v>
      </c>
      <c r="AX102" s="79">
        <v>7935.3954036040686</v>
      </c>
      <c r="AY102" s="120">
        <v>7943.0478656268306</v>
      </c>
      <c r="AZ102" s="35">
        <v>1012054.0303553418</v>
      </c>
      <c r="BA102" s="79">
        <v>8038.79360571303</v>
      </c>
      <c r="BB102" s="120">
        <v>7966.877009223711</v>
      </c>
      <c r="BC102" s="35">
        <v>1022174.5706588953</v>
      </c>
      <c r="BD102" s="79">
        <v>8143.5390863954708</v>
      </c>
      <c r="BE102" s="120">
        <v>7990.7776402513819</v>
      </c>
      <c r="BF102" s="35">
        <v>1032396.3163654843</v>
      </c>
      <c r="BG102" s="79">
        <v>8249.6494006912035</v>
      </c>
      <c r="BH102" s="120">
        <v>8014.7499731721364</v>
      </c>
      <c r="BI102" s="35">
        <v>1042720.2795291392</v>
      </c>
      <c r="BJ102" s="79">
        <v>8357.142332382211</v>
      </c>
      <c r="BK102" s="120">
        <v>8038.7942230916524</v>
      </c>
      <c r="BL102" s="35">
        <v>1053147.4823244305</v>
      </c>
      <c r="BM102" s="79">
        <v>8466.0358969731496</v>
      </c>
      <c r="BN102" s="120">
        <v>8062.910605760927</v>
      </c>
      <c r="BO102" s="35">
        <v>1063678.9571476749</v>
      </c>
      <c r="BP102" s="79">
        <v>8576.3483447107101</v>
      </c>
      <c r="BQ102" s="120">
        <v>8087.09933757821</v>
      </c>
      <c r="BR102" s="35">
        <v>1074315.7467191517</v>
      </c>
      <c r="BS102" s="79">
        <v>8688.0981636422912</v>
      </c>
      <c r="BT102" s="120">
        <v>8111.3606355909442</v>
      </c>
      <c r="BU102" s="35">
        <v>1085058.9041863433</v>
      </c>
      <c r="BV102" s="79">
        <v>8801.3040827145524</v>
      </c>
      <c r="BW102" s="120">
        <v>8135.6947174977167</v>
      </c>
      <c r="BX102" s="35">
        <v>1095909.4932282066</v>
      </c>
      <c r="BY102" s="79">
        <v>8915.9850749123216</v>
      </c>
      <c r="BZ102" s="120">
        <v>8160.1018016502103</v>
      </c>
      <c r="CA102" s="35">
        <v>1106868.5881604888</v>
      </c>
      <c r="CB102" s="79">
        <v>9032.1603604384291</v>
      </c>
      <c r="CC102" s="120">
        <v>8184.582107055161</v>
      </c>
      <c r="CD102" s="35">
        <v>1117937.2740420937</v>
      </c>
      <c r="CE102" s="79">
        <v>9149.8494099349427</v>
      </c>
      <c r="CF102" s="120">
        <v>8209.1358533763268</v>
      </c>
      <c r="CG102" s="35">
        <v>1129116.6467825146</v>
      </c>
      <c r="CH102" s="79">
        <v>9269.0719477463954</v>
      </c>
      <c r="CI102" s="120">
        <v>8233.7632609364555</v>
      </c>
      <c r="CJ102" s="35">
        <v>1140407.8132503398</v>
      </c>
      <c r="CK102" s="79">
        <v>9389.8479552255303</v>
      </c>
      <c r="CL102" s="120">
        <v>8258.4645507192654</v>
      </c>
      <c r="CM102" s="35">
        <v>1151811.8913828433</v>
      </c>
      <c r="CN102" s="79">
        <v>9512.1976740821192</v>
      </c>
      <c r="CO102" s="120">
        <v>8283.2399443714239</v>
      </c>
      <c r="CP102" s="35">
        <v>1163330.0102966717</v>
      </c>
      <c r="CQ102" s="79">
        <v>9636.14160977541</v>
      </c>
      <c r="CR102" s="120">
        <v>8308.0896642045391</v>
      </c>
      <c r="CS102" s="35">
        <v>1174963.3103996385</v>
      </c>
      <c r="CT102" s="79">
        <v>9761.7005349507872</v>
      </c>
      <c r="CU102" s="120">
        <v>8333.0139331971532</v>
      </c>
      <c r="CV102" s="35">
        <v>1186712.9435036348</v>
      </c>
      <c r="CW102" s="79">
        <v>9888.8954929211941</v>
      </c>
      <c r="CX102" s="120">
        <v>8358.0129749967455</v>
      </c>
      <c r="CY102" s="35">
        <v>1198580.0729386711</v>
      </c>
      <c r="CZ102" s="79">
        <v>10017.747801193958</v>
      </c>
      <c r="DA102" s="120">
        <v>8383.087013921735</v>
      </c>
      <c r="DB102" s="35">
        <v>1210565.8736680578</v>
      </c>
      <c r="DC102" s="79">
        <v>10148.279055043517</v>
      </c>
    </row>
    <row r="103" spans="1:107" x14ac:dyDescent="0.35">
      <c r="A103" s="58" t="s">
        <v>54</v>
      </c>
      <c r="B103" s="55" t="s">
        <v>11</v>
      </c>
      <c r="C103" s="90">
        <v>5313.3165720000015</v>
      </c>
      <c r="D103" s="65">
        <v>884062</v>
      </c>
      <c r="E103" s="79">
        <v>4697.3012752754648</v>
      </c>
      <c r="F103" s="59">
        <v>5402.6207362211244</v>
      </c>
      <c r="G103" s="35">
        <v>892902.62</v>
      </c>
      <c r="H103" s="79">
        <v>4824.0142102381706</v>
      </c>
      <c r="I103" s="59">
        <v>5493.5236514105436</v>
      </c>
      <c r="J103" s="35">
        <v>901831.64619999996</v>
      </c>
      <c r="K103" s="79">
        <v>4954.2334779902048</v>
      </c>
      <c r="L103" s="59">
        <v>5586.0498652290071</v>
      </c>
      <c r="M103" s="35">
        <v>910849.96266199998</v>
      </c>
      <c r="N103" s="79">
        <v>5088.0533111719114</v>
      </c>
      <c r="O103" s="59">
        <v>5417.6829128841846</v>
      </c>
      <c r="P103" s="35">
        <v>919958.46228861995</v>
      </c>
      <c r="Q103" s="79">
        <v>4984.0432417042657</v>
      </c>
      <c r="R103" s="59">
        <v>5499.9508803762237</v>
      </c>
      <c r="S103" s="35">
        <v>929158.04691150622</v>
      </c>
      <c r="T103" s="79">
        <v>5110.3236181195907</v>
      </c>
      <c r="U103" s="59">
        <v>5583.9180741862911</v>
      </c>
      <c r="V103" s="35">
        <v>938449.62738062127</v>
      </c>
      <c r="W103" s="79">
        <v>5240.225836044041</v>
      </c>
      <c r="X103" s="59">
        <v>5669.6105847012032</v>
      </c>
      <c r="Y103" s="35">
        <v>947834.12365442747</v>
      </c>
      <c r="Z103" s="79">
        <v>5373.8503800121307</v>
      </c>
      <c r="AA103" s="59">
        <v>5757.054902906727</v>
      </c>
      <c r="AB103" s="35">
        <v>957312.46489097178</v>
      </c>
      <c r="AC103" s="79">
        <v>5511.3004196142929</v>
      </c>
      <c r="AD103" s="59">
        <v>6088.8180920566765</v>
      </c>
      <c r="AE103" s="35">
        <v>966885.58953988156</v>
      </c>
      <c r="AF103" s="79">
        <v>5887.1904705393163</v>
      </c>
      <c r="AG103" s="59">
        <v>6069.5527749403855</v>
      </c>
      <c r="AH103" s="35">
        <v>976554.44543528033</v>
      </c>
      <c r="AI103" s="79">
        <v>5927.248744172075</v>
      </c>
      <c r="AJ103" s="59">
        <v>6050.3574618727462</v>
      </c>
      <c r="AK103" s="35">
        <v>986319.98988963314</v>
      </c>
      <c r="AL103" s="79">
        <v>5967.5885106229935</v>
      </c>
      <c r="AM103" s="59">
        <v>6031.2323628659033</v>
      </c>
      <c r="AN103" s="35">
        <v>996183.18978852953</v>
      </c>
      <c r="AO103" s="79">
        <v>6008.2122935955658</v>
      </c>
      <c r="AP103" s="59">
        <v>6012.1776885620402</v>
      </c>
      <c r="AQ103" s="35">
        <v>1006145.0216864148</v>
      </c>
      <c r="AR103" s="79">
        <v>6049.1226508408336</v>
      </c>
      <c r="AS103" s="59">
        <v>5806.96672903543</v>
      </c>
      <c r="AT103" s="35">
        <v>1016206.471903279</v>
      </c>
      <c r="AU103" s="79">
        <v>5901.0771721728179</v>
      </c>
      <c r="AV103" s="59">
        <v>5805.2535385936753</v>
      </c>
      <c r="AW103" s="35">
        <v>1026368.5366223118</v>
      </c>
      <c r="AX103" s="79">
        <v>5958.3295791278879</v>
      </c>
      <c r="AY103" s="59">
        <v>5803.6114085805948</v>
      </c>
      <c r="AZ103" s="35">
        <v>1036632.2219885349</v>
      </c>
      <c r="BA103" s="79">
        <v>6016.2105900349134</v>
      </c>
      <c r="BB103" s="59">
        <v>5802.0405521774755</v>
      </c>
      <c r="BC103" s="35">
        <v>1046998.5442084202</v>
      </c>
      <c r="BD103" s="79">
        <v>6074.7280115680351</v>
      </c>
      <c r="BE103" s="59">
        <v>5800.5411832051468</v>
      </c>
      <c r="BF103" s="35">
        <v>1057468.5296505045</v>
      </c>
      <c r="BG103" s="79">
        <v>6133.8897561811436</v>
      </c>
      <c r="BH103" s="59">
        <v>5760.6598281259003</v>
      </c>
      <c r="BI103" s="35">
        <v>1068043.2149470095</v>
      </c>
      <c r="BJ103" s="79">
        <v>6152.6336430476731</v>
      </c>
      <c r="BK103" s="59">
        <v>5763.1040780454159</v>
      </c>
      <c r="BL103" s="35">
        <v>1078723.6470964795</v>
      </c>
      <c r="BM103" s="79">
        <v>6216.7966496657455</v>
      </c>
      <c r="BN103" s="59">
        <v>5765.620460714691</v>
      </c>
      <c r="BO103" s="35">
        <v>1089510.8835674443</v>
      </c>
      <c r="BP103" s="79">
        <v>6281.7062424677979</v>
      </c>
      <c r="BQ103" s="59">
        <v>5768.2091925319737</v>
      </c>
      <c r="BR103" s="35">
        <v>1100405.9924031186</v>
      </c>
      <c r="BS103" s="79">
        <v>6347.3719608969386</v>
      </c>
      <c r="BT103" s="59">
        <v>5770.8704905447084</v>
      </c>
      <c r="BU103" s="35">
        <v>1111410.0523271498</v>
      </c>
      <c r="BV103" s="79">
        <v>6413.8034738694996</v>
      </c>
      <c r="BW103" s="59">
        <v>5746.6045724514806</v>
      </c>
      <c r="BX103" s="35">
        <v>1122524.1528504214</v>
      </c>
      <c r="BY103" s="79">
        <v>6450.7024294574567</v>
      </c>
      <c r="BZ103" s="59">
        <v>5753.0116566039742</v>
      </c>
      <c r="CA103" s="35">
        <v>1133749.3943789257</v>
      </c>
      <c r="CB103" s="79">
        <v>6522.4734815296551</v>
      </c>
      <c r="CC103" s="59">
        <v>5759.4919620089249</v>
      </c>
      <c r="CD103" s="35">
        <v>1145086.8883227149</v>
      </c>
      <c r="CE103" s="79">
        <v>6595.1187290964881</v>
      </c>
      <c r="CF103" s="59">
        <v>5766.0457083300907</v>
      </c>
      <c r="CG103" s="35">
        <v>1156537.7572059422</v>
      </c>
      <c r="CH103" s="79">
        <v>6668.649571459031</v>
      </c>
      <c r="CI103" s="59">
        <v>5772.6731158902194</v>
      </c>
      <c r="CJ103" s="35">
        <v>1168103.1347780016</v>
      </c>
      <c r="CK103" s="79">
        <v>6743.0775627200592</v>
      </c>
      <c r="CL103" s="59">
        <v>5752.3744056730293</v>
      </c>
      <c r="CM103" s="35">
        <v>1179784.1661257816</v>
      </c>
      <c r="CN103" s="79">
        <v>6786.5602414402438</v>
      </c>
      <c r="CO103" s="59">
        <v>5771.7497993251882</v>
      </c>
      <c r="CP103" s="35">
        <v>1191582.0077870395</v>
      </c>
      <c r="CQ103" s="79">
        <v>6877.51321432435</v>
      </c>
      <c r="CR103" s="59">
        <v>5791.1995191583028</v>
      </c>
      <c r="CS103" s="35">
        <v>1203497.82786491</v>
      </c>
      <c r="CT103" s="79">
        <v>6969.6960420393289</v>
      </c>
      <c r="CU103" s="59">
        <v>5810.7237881509172</v>
      </c>
      <c r="CV103" s="35">
        <v>1215532.806143559</v>
      </c>
      <c r="CW103" s="79">
        <v>7063.1253919362161</v>
      </c>
      <c r="CX103" s="59">
        <v>5830.3228299505099</v>
      </c>
      <c r="CY103" s="35">
        <v>1227688.1342049947</v>
      </c>
      <c r="CZ103" s="79">
        <v>7157.8181569147264</v>
      </c>
      <c r="DA103" s="93">
        <v>5849.1968688754996</v>
      </c>
      <c r="DB103" s="35">
        <v>1239965.0155470446</v>
      </c>
      <c r="DC103" s="79">
        <v>7252.7994864529337</v>
      </c>
    </row>
    <row r="104" spans="1:107" x14ac:dyDescent="0.35">
      <c r="A104" s="58" t="s">
        <v>55</v>
      </c>
      <c r="B104" s="55" t="s">
        <v>40</v>
      </c>
      <c r="C104" s="90">
        <v>220.32000000000002</v>
      </c>
      <c r="D104" s="65">
        <v>238888.88888888888</v>
      </c>
      <c r="E104" s="79">
        <v>52.631999999999998</v>
      </c>
      <c r="F104" s="123">
        <v>220.32000000000002</v>
      </c>
      <c r="G104" s="35">
        <v>241277.77777777778</v>
      </c>
      <c r="H104" s="79">
        <v>53.15832000000001</v>
      </c>
      <c r="I104" s="123">
        <v>220.32000000000002</v>
      </c>
      <c r="J104" s="35">
        <v>243690.55555555556</v>
      </c>
      <c r="K104" s="79">
        <v>53.689903200000003</v>
      </c>
      <c r="L104" s="123">
        <v>220.32000000000002</v>
      </c>
      <c r="M104" s="35">
        <v>246127.46111111113</v>
      </c>
      <c r="N104" s="79">
        <v>54.226802232000011</v>
      </c>
      <c r="O104" s="59">
        <v>220.68</v>
      </c>
      <c r="P104" s="35">
        <v>248588.73572222225</v>
      </c>
      <c r="Q104" s="79">
        <v>54.858562199180007</v>
      </c>
      <c r="R104" s="123">
        <v>220.68</v>
      </c>
      <c r="S104" s="35">
        <v>251074.62307944449</v>
      </c>
      <c r="T104" s="79">
        <v>55.407147821171812</v>
      </c>
      <c r="U104" s="123">
        <v>220.68</v>
      </c>
      <c r="V104" s="35">
        <v>253585.36931023892</v>
      </c>
      <c r="W104" s="79">
        <v>55.961219299383529</v>
      </c>
      <c r="X104" s="123">
        <v>220.68</v>
      </c>
      <c r="Y104" s="35">
        <v>256121.22300334132</v>
      </c>
      <c r="Z104" s="79">
        <v>56.520831492377361</v>
      </c>
      <c r="AA104" s="123">
        <v>220.68</v>
      </c>
      <c r="AB104" s="35">
        <v>258682.43523337474</v>
      </c>
      <c r="AC104" s="79">
        <v>57.086039807301141</v>
      </c>
      <c r="AD104" s="59">
        <v>365.76</v>
      </c>
      <c r="AE104" s="35">
        <v>261269.2595857085</v>
      </c>
      <c r="AF104" s="79">
        <v>95.561844386068728</v>
      </c>
      <c r="AG104" s="123">
        <v>365.76</v>
      </c>
      <c r="AH104" s="35">
        <v>263881.95218156558</v>
      </c>
      <c r="AI104" s="79">
        <v>96.517462829929428</v>
      </c>
      <c r="AJ104" s="123">
        <v>365.76</v>
      </c>
      <c r="AK104" s="35">
        <v>266520.77170338121</v>
      </c>
      <c r="AL104" s="79">
        <v>97.482637458228709</v>
      </c>
      <c r="AM104" s="123">
        <v>365.76</v>
      </c>
      <c r="AN104" s="35">
        <v>269185.97942041501</v>
      </c>
      <c r="AO104" s="79">
        <v>98.457463832811001</v>
      </c>
      <c r="AP104" s="123">
        <v>365.76</v>
      </c>
      <c r="AQ104" s="35">
        <v>271877.83921461919</v>
      </c>
      <c r="AR104" s="79">
        <v>99.442038471139114</v>
      </c>
      <c r="AS104" s="59">
        <v>365.76</v>
      </c>
      <c r="AT104" s="35">
        <v>274596.61760676536</v>
      </c>
      <c r="AU104" s="79">
        <v>100.43645885585049</v>
      </c>
      <c r="AV104" s="123">
        <v>365.76</v>
      </c>
      <c r="AW104" s="35">
        <v>277342.58378283301</v>
      </c>
      <c r="AX104" s="79">
        <v>101.44082344440899</v>
      </c>
      <c r="AY104" s="123">
        <v>365.76</v>
      </c>
      <c r="AZ104" s="35">
        <v>280116.00962066132</v>
      </c>
      <c r="BA104" s="79">
        <v>102.45523167885308</v>
      </c>
      <c r="BB104" s="123">
        <v>365.76</v>
      </c>
      <c r="BC104" s="35">
        <v>282917.16971686797</v>
      </c>
      <c r="BD104" s="79">
        <v>103.47978399564163</v>
      </c>
      <c r="BE104" s="123">
        <v>365.76</v>
      </c>
      <c r="BF104" s="35">
        <v>285746.34141403664</v>
      </c>
      <c r="BG104" s="79">
        <v>104.51458183559804</v>
      </c>
      <c r="BH104" s="59">
        <v>365.76</v>
      </c>
      <c r="BI104" s="35">
        <v>288603.80482817703</v>
      </c>
      <c r="BJ104" s="79">
        <v>105.55972765395403</v>
      </c>
      <c r="BK104" s="123">
        <v>365.76</v>
      </c>
      <c r="BL104" s="35">
        <v>291489.84287645883</v>
      </c>
      <c r="BM104" s="79">
        <v>106.61532493049357</v>
      </c>
      <c r="BN104" s="123">
        <v>365.76</v>
      </c>
      <c r="BO104" s="35">
        <v>294404.74130522343</v>
      </c>
      <c r="BP104" s="79">
        <v>107.68147817979852</v>
      </c>
      <c r="BQ104" s="123">
        <v>365.76</v>
      </c>
      <c r="BR104" s="35">
        <v>297348.78871827567</v>
      </c>
      <c r="BS104" s="79">
        <v>108.75829296159651</v>
      </c>
      <c r="BT104" s="123">
        <v>365.76</v>
      </c>
      <c r="BU104" s="35">
        <v>300322.27660545841</v>
      </c>
      <c r="BV104" s="79">
        <v>109.84587589121246</v>
      </c>
      <c r="BW104" s="59">
        <v>365.76</v>
      </c>
      <c r="BX104" s="35">
        <v>303325.49937151297</v>
      </c>
      <c r="BY104" s="79">
        <v>110.94433465012457</v>
      </c>
      <c r="BZ104" s="123">
        <v>365.76</v>
      </c>
      <c r="CA104" s="35">
        <v>306358.75436522812</v>
      </c>
      <c r="CB104" s="79">
        <v>112.05377799662583</v>
      </c>
      <c r="CC104" s="123">
        <v>365.76</v>
      </c>
      <c r="CD104" s="35">
        <v>309422.34190888039</v>
      </c>
      <c r="CE104" s="79">
        <v>113.1743157765921</v>
      </c>
      <c r="CF104" s="123">
        <v>365.76</v>
      </c>
      <c r="CG104" s="35">
        <v>312516.56532796921</v>
      </c>
      <c r="CH104" s="79">
        <v>114.30605893435802</v>
      </c>
      <c r="CI104" s="123">
        <v>365.76</v>
      </c>
      <c r="CJ104" s="35">
        <v>315641.7309812489</v>
      </c>
      <c r="CK104" s="79">
        <v>115.4491195237016</v>
      </c>
      <c r="CL104" s="59">
        <v>365.76</v>
      </c>
      <c r="CM104" s="35">
        <v>318798.1482910614</v>
      </c>
      <c r="CN104" s="79">
        <v>116.60361071893863</v>
      </c>
      <c r="CO104" s="123">
        <v>365.76</v>
      </c>
      <c r="CP104" s="35">
        <v>321986.12977397203</v>
      </c>
      <c r="CQ104" s="79">
        <v>117.76964682612801</v>
      </c>
      <c r="CR104" s="123">
        <v>365.76</v>
      </c>
      <c r="CS104" s="35">
        <v>325205.99107171176</v>
      </c>
      <c r="CT104" s="79">
        <v>118.9473432943893</v>
      </c>
      <c r="CU104" s="123">
        <v>365.76</v>
      </c>
      <c r="CV104" s="35">
        <v>328458.05098242889</v>
      </c>
      <c r="CW104" s="79">
        <v>120.13681672733318</v>
      </c>
      <c r="CX104" s="123">
        <v>365.76</v>
      </c>
      <c r="CY104" s="35">
        <v>331742.63149225316</v>
      </c>
      <c r="CZ104" s="79">
        <v>121.33818489460651</v>
      </c>
      <c r="DA104" s="59">
        <v>365.76</v>
      </c>
      <c r="DB104" s="35">
        <v>335060.05780717568</v>
      </c>
      <c r="DC104" s="79">
        <v>122.55156674355257</v>
      </c>
    </row>
    <row r="105" spans="1:107" x14ac:dyDescent="0.35">
      <c r="A105" s="58" t="s">
        <v>56</v>
      </c>
      <c r="B105" s="55" t="s">
        <v>38</v>
      </c>
      <c r="C105" s="90">
        <v>1084.68</v>
      </c>
      <c r="D105" s="65">
        <v>884062</v>
      </c>
      <c r="E105" s="79">
        <v>958.92437016000008</v>
      </c>
      <c r="F105" s="123">
        <v>1084.68</v>
      </c>
      <c r="G105" s="35">
        <v>892902.62</v>
      </c>
      <c r="H105" s="79">
        <v>968.51361386159999</v>
      </c>
      <c r="I105" s="123">
        <v>1084.68</v>
      </c>
      <c r="J105" s="35">
        <v>901831.64619999996</v>
      </c>
      <c r="K105" s="79">
        <v>978.19875000021602</v>
      </c>
      <c r="L105" s="123">
        <v>1084.68</v>
      </c>
      <c r="M105" s="35">
        <v>910849.96266199998</v>
      </c>
      <c r="N105" s="79">
        <v>987.9807375002182</v>
      </c>
      <c r="O105" s="59">
        <v>1346.8613893645845</v>
      </c>
      <c r="P105" s="35">
        <v>919958.46228861995</v>
      </c>
      <c r="Q105" s="79">
        <v>1239.0565326757574</v>
      </c>
      <c r="R105" s="123">
        <v>1346.8613893645845</v>
      </c>
      <c r="S105" s="35">
        <v>929158.04691150622</v>
      </c>
      <c r="T105" s="79">
        <v>1251.4470980025151</v>
      </c>
      <c r="U105" s="123">
        <v>1346.8613893645845</v>
      </c>
      <c r="V105" s="35">
        <v>938449.62738062127</v>
      </c>
      <c r="W105" s="79">
        <v>1263.96156898254</v>
      </c>
      <c r="X105" s="123">
        <v>1346.8613893645845</v>
      </c>
      <c r="Y105" s="35">
        <v>947834.12365442747</v>
      </c>
      <c r="Z105" s="79">
        <v>1276.6011846723657</v>
      </c>
      <c r="AA105" s="123">
        <v>1346.8613893645845</v>
      </c>
      <c r="AB105" s="35">
        <v>957312.46489097178</v>
      </c>
      <c r="AC105" s="79">
        <v>1289.3671965190892</v>
      </c>
      <c r="AD105" s="59">
        <v>955.33322384639894</v>
      </c>
      <c r="AE105" s="35">
        <v>966885.58953988156</v>
      </c>
      <c r="AF105" s="79">
        <v>923.69792734576106</v>
      </c>
      <c r="AG105" s="123">
        <v>955.33322384639894</v>
      </c>
      <c r="AH105" s="35">
        <v>976554.44543528033</v>
      </c>
      <c r="AI105" s="79">
        <v>932.93490661921862</v>
      </c>
      <c r="AJ105" s="123">
        <v>955.33322384639894</v>
      </c>
      <c r="AK105" s="35">
        <v>986319.98988963314</v>
      </c>
      <c r="AL105" s="79">
        <v>942.26425568541083</v>
      </c>
      <c r="AM105" s="123">
        <v>955.33322384639894</v>
      </c>
      <c r="AN105" s="35">
        <v>996183.18978852953</v>
      </c>
      <c r="AO105" s="79">
        <v>951.68689824226499</v>
      </c>
      <c r="AP105" s="123">
        <v>955.33322384639894</v>
      </c>
      <c r="AQ105" s="35">
        <v>1006145.0216864148</v>
      </c>
      <c r="AR105" s="79">
        <v>961.20376722468768</v>
      </c>
      <c r="AS105" s="59">
        <v>1141.5601450462352</v>
      </c>
      <c r="AT105" s="35">
        <v>1016206.471903279</v>
      </c>
      <c r="AU105" s="79">
        <v>1160.0608074628301</v>
      </c>
      <c r="AV105" s="123">
        <v>1141.5601450462352</v>
      </c>
      <c r="AW105" s="35">
        <v>1026368.5366223118</v>
      </c>
      <c r="AX105" s="79">
        <v>1171.6614155374584</v>
      </c>
      <c r="AY105" s="123">
        <v>1141.5601450462352</v>
      </c>
      <c r="AZ105" s="35">
        <v>1036632.2219885349</v>
      </c>
      <c r="BA105" s="79">
        <v>1183.378029692833</v>
      </c>
      <c r="BB105" s="123">
        <v>1141.5601450462352</v>
      </c>
      <c r="BC105" s="35">
        <v>1046998.5442084202</v>
      </c>
      <c r="BD105" s="79">
        <v>1195.2118099897614</v>
      </c>
      <c r="BE105" s="123">
        <v>1141.5601450462352</v>
      </c>
      <c r="BF105" s="35">
        <v>1057468.5296505045</v>
      </c>
      <c r="BG105" s="79">
        <v>1207.1639280896591</v>
      </c>
      <c r="BH105" s="59">
        <v>1177.5601450462352</v>
      </c>
      <c r="BI105" s="35">
        <v>1068043.2149470095</v>
      </c>
      <c r="BJ105" s="79">
        <v>1257.6851231086478</v>
      </c>
      <c r="BK105" s="123">
        <v>1177.5601450462352</v>
      </c>
      <c r="BL105" s="35">
        <v>1078723.6470964795</v>
      </c>
      <c r="BM105" s="79">
        <v>1270.2619743397343</v>
      </c>
      <c r="BN105" s="123">
        <v>1177.5601450462352</v>
      </c>
      <c r="BO105" s="35">
        <v>1089510.8835674443</v>
      </c>
      <c r="BP105" s="79">
        <v>1282.9645940831315</v>
      </c>
      <c r="BQ105" s="123">
        <v>1177.5601450462352</v>
      </c>
      <c r="BR105" s="35">
        <v>1100405.9924031186</v>
      </c>
      <c r="BS105" s="79">
        <v>1295.7942400239626</v>
      </c>
      <c r="BT105" s="123">
        <v>1177.5601450462352</v>
      </c>
      <c r="BU105" s="35">
        <v>1111410.0523271498</v>
      </c>
      <c r="BV105" s="79">
        <v>1308.7521824242024</v>
      </c>
      <c r="BW105" s="59">
        <v>1204.5601450462352</v>
      </c>
      <c r="BX105" s="35">
        <v>1122524.1528504214</v>
      </c>
      <c r="BY105" s="79">
        <v>1352.1478563754058</v>
      </c>
      <c r="BZ105" s="123">
        <v>1204.5601450462352</v>
      </c>
      <c r="CA105" s="35">
        <v>1133749.3943789257</v>
      </c>
      <c r="CB105" s="79">
        <v>1365.6693349391601</v>
      </c>
      <c r="CC105" s="123">
        <v>1204.5601450462352</v>
      </c>
      <c r="CD105" s="35">
        <v>1145086.8883227149</v>
      </c>
      <c r="CE105" s="79">
        <v>1379.3260282885515</v>
      </c>
      <c r="CF105" s="123">
        <v>1204.5601450462352</v>
      </c>
      <c r="CG105" s="35">
        <v>1156537.7572059422</v>
      </c>
      <c r="CH105" s="79">
        <v>1393.1192885714374</v>
      </c>
      <c r="CI105" s="123">
        <v>1204.5601450462352</v>
      </c>
      <c r="CJ105" s="35">
        <v>1168103.1347780016</v>
      </c>
      <c r="CK105" s="79">
        <v>1407.0504814571516</v>
      </c>
      <c r="CL105" s="59">
        <v>1231.5601450462352</v>
      </c>
      <c r="CM105" s="35">
        <v>1179784.1661257816</v>
      </c>
      <c r="CN105" s="79">
        <v>1452.9751587571193</v>
      </c>
      <c r="CO105" s="123">
        <v>1231.5601450462352</v>
      </c>
      <c r="CP105" s="35">
        <v>1191582.0077870395</v>
      </c>
      <c r="CQ105" s="79">
        <v>1467.5049103446906</v>
      </c>
      <c r="CR105" s="123">
        <v>1231.5601450462352</v>
      </c>
      <c r="CS105" s="35">
        <v>1203497.82786491</v>
      </c>
      <c r="CT105" s="79">
        <v>1482.1799594481374</v>
      </c>
      <c r="CU105" s="123">
        <v>1231.5601450462352</v>
      </c>
      <c r="CV105" s="35">
        <v>1215532.806143559</v>
      </c>
      <c r="CW105" s="79">
        <v>1497.0017590426189</v>
      </c>
      <c r="CX105" s="123">
        <v>1231.5601450462352</v>
      </c>
      <c r="CY105" s="35">
        <v>1227688.1342049947</v>
      </c>
      <c r="CZ105" s="79">
        <v>1511.9717766330452</v>
      </c>
      <c r="DA105" s="59">
        <v>1231.5601450462352</v>
      </c>
      <c r="DB105" s="35">
        <v>1239965.0155470446</v>
      </c>
      <c r="DC105" s="79">
        <v>1527.0914943993755</v>
      </c>
    </row>
    <row r="106" spans="1:107" x14ac:dyDescent="0.35">
      <c r="A106" s="58" t="s">
        <v>57</v>
      </c>
      <c r="B106" s="55" t="s">
        <v>39</v>
      </c>
      <c r="C106" s="90">
        <v>0</v>
      </c>
      <c r="D106" s="65">
        <v>238888.88888888888</v>
      </c>
      <c r="E106" s="79">
        <v>0</v>
      </c>
      <c r="F106" s="128">
        <v>0</v>
      </c>
      <c r="G106" s="35">
        <v>241277.77777777778</v>
      </c>
      <c r="H106" s="79">
        <v>0</v>
      </c>
      <c r="I106" s="128">
        <v>0</v>
      </c>
      <c r="J106" s="35">
        <v>243690.55555555556</v>
      </c>
      <c r="K106" s="79">
        <v>0</v>
      </c>
      <c r="L106" s="128">
        <v>0</v>
      </c>
      <c r="M106" s="35">
        <v>246127.46111111113</v>
      </c>
      <c r="N106" s="79">
        <v>0</v>
      </c>
      <c r="O106" s="59"/>
      <c r="P106" s="35">
        <v>248588.73572222225</v>
      </c>
      <c r="Q106" s="79">
        <v>0</v>
      </c>
      <c r="R106" s="128">
        <v>0</v>
      </c>
      <c r="S106" s="35">
        <v>251074.62307944449</v>
      </c>
      <c r="T106" s="79">
        <v>0</v>
      </c>
      <c r="U106" s="128">
        <v>0</v>
      </c>
      <c r="V106" s="35">
        <v>253585.36931023892</v>
      </c>
      <c r="W106" s="79">
        <v>0</v>
      </c>
      <c r="X106" s="128">
        <v>0</v>
      </c>
      <c r="Y106" s="35">
        <v>256121.22300334132</v>
      </c>
      <c r="Z106" s="79">
        <v>0</v>
      </c>
      <c r="AA106" s="128">
        <v>0</v>
      </c>
      <c r="AB106" s="35">
        <v>258682.43523337474</v>
      </c>
      <c r="AC106" s="79">
        <v>0</v>
      </c>
      <c r="AD106" s="59"/>
      <c r="AE106" s="35">
        <v>261269.2595857085</v>
      </c>
      <c r="AF106" s="79">
        <v>0</v>
      </c>
      <c r="AG106" s="128">
        <v>0</v>
      </c>
      <c r="AH106" s="35">
        <v>263881.95218156558</v>
      </c>
      <c r="AI106" s="79">
        <v>0</v>
      </c>
      <c r="AJ106" s="128">
        <v>0</v>
      </c>
      <c r="AK106" s="35">
        <v>266520.77170338121</v>
      </c>
      <c r="AL106" s="79">
        <v>0</v>
      </c>
      <c r="AM106" s="128">
        <v>0</v>
      </c>
      <c r="AN106" s="35">
        <v>269185.97942041501</v>
      </c>
      <c r="AO106" s="79">
        <v>0</v>
      </c>
      <c r="AP106" s="128">
        <v>0</v>
      </c>
      <c r="AQ106" s="35">
        <v>271877.83921461919</v>
      </c>
      <c r="AR106" s="79">
        <v>0</v>
      </c>
      <c r="AS106" s="59"/>
      <c r="AT106" s="35">
        <v>274596.61760676536</v>
      </c>
      <c r="AU106" s="79">
        <v>0</v>
      </c>
      <c r="AV106" s="128">
        <v>0</v>
      </c>
      <c r="AW106" s="35">
        <v>277342.58378283301</v>
      </c>
      <c r="AX106" s="79">
        <v>0</v>
      </c>
      <c r="AY106" s="128">
        <v>0</v>
      </c>
      <c r="AZ106" s="35">
        <v>280116.00962066132</v>
      </c>
      <c r="BA106" s="79">
        <v>0</v>
      </c>
      <c r="BB106" s="128">
        <v>0</v>
      </c>
      <c r="BC106" s="35">
        <v>282917.16971686797</v>
      </c>
      <c r="BD106" s="79">
        <v>0</v>
      </c>
      <c r="BE106" s="128">
        <v>0</v>
      </c>
      <c r="BF106" s="35">
        <v>285746.34141403664</v>
      </c>
      <c r="BG106" s="79">
        <v>0</v>
      </c>
      <c r="BH106" s="59"/>
      <c r="BI106" s="35">
        <v>288603.80482817703</v>
      </c>
      <c r="BJ106" s="79">
        <v>0</v>
      </c>
      <c r="BK106" s="128">
        <v>0</v>
      </c>
      <c r="BL106" s="35">
        <v>291489.84287645883</v>
      </c>
      <c r="BM106" s="79">
        <v>0</v>
      </c>
      <c r="BN106" s="128">
        <v>0</v>
      </c>
      <c r="BO106" s="35">
        <v>294404.74130522343</v>
      </c>
      <c r="BP106" s="79">
        <v>0</v>
      </c>
      <c r="BQ106" s="128">
        <v>0</v>
      </c>
      <c r="BR106" s="35">
        <v>297348.78871827567</v>
      </c>
      <c r="BS106" s="79">
        <v>0</v>
      </c>
      <c r="BT106" s="128">
        <v>0</v>
      </c>
      <c r="BU106" s="35">
        <v>300322.27660545841</v>
      </c>
      <c r="BV106" s="79">
        <v>0</v>
      </c>
      <c r="BW106" s="59"/>
      <c r="BX106" s="35">
        <v>303325.49937151297</v>
      </c>
      <c r="BY106" s="79">
        <v>0</v>
      </c>
      <c r="BZ106" s="128">
        <v>0</v>
      </c>
      <c r="CA106" s="35">
        <v>306358.75436522812</v>
      </c>
      <c r="CB106" s="79">
        <v>0</v>
      </c>
      <c r="CC106" s="128">
        <v>0</v>
      </c>
      <c r="CD106" s="35">
        <v>309422.34190888039</v>
      </c>
      <c r="CE106" s="79">
        <v>0</v>
      </c>
      <c r="CF106" s="128">
        <v>0</v>
      </c>
      <c r="CG106" s="35">
        <v>312516.56532796921</v>
      </c>
      <c r="CH106" s="79">
        <v>0</v>
      </c>
      <c r="CI106" s="128">
        <v>0</v>
      </c>
      <c r="CJ106" s="35">
        <v>315641.7309812489</v>
      </c>
      <c r="CK106" s="79">
        <v>0</v>
      </c>
      <c r="CL106" s="59"/>
      <c r="CM106" s="35">
        <v>318798.1482910614</v>
      </c>
      <c r="CN106" s="79">
        <v>0</v>
      </c>
      <c r="CO106" s="128">
        <v>0</v>
      </c>
      <c r="CP106" s="35">
        <v>321986.12977397203</v>
      </c>
      <c r="CQ106" s="79">
        <v>0</v>
      </c>
      <c r="CR106" s="128">
        <v>0</v>
      </c>
      <c r="CS106" s="35">
        <v>325205.99107171176</v>
      </c>
      <c r="CT106" s="79">
        <v>0</v>
      </c>
      <c r="CU106" s="128">
        <v>0</v>
      </c>
      <c r="CV106" s="35">
        <v>328458.05098242889</v>
      </c>
      <c r="CW106" s="79">
        <v>0</v>
      </c>
      <c r="CX106" s="128">
        <v>0</v>
      </c>
      <c r="CY106" s="35">
        <v>331742.63149225316</v>
      </c>
      <c r="CZ106" s="79">
        <v>0</v>
      </c>
      <c r="DA106" s="59"/>
      <c r="DB106" s="35">
        <v>335060.05780717568</v>
      </c>
      <c r="DC106" s="79">
        <v>0</v>
      </c>
    </row>
    <row r="107" spans="1:107" x14ac:dyDescent="0.35">
      <c r="A107" s="58" t="s">
        <v>58</v>
      </c>
      <c r="B107" s="55" t="s">
        <v>41</v>
      </c>
      <c r="C107" s="90">
        <v>2.3076000000000003</v>
      </c>
      <c r="D107" s="65">
        <v>884062</v>
      </c>
      <c r="E107" s="79">
        <v>2.0400614712000005</v>
      </c>
      <c r="F107" s="124">
        <v>2.3076000000000003</v>
      </c>
      <c r="G107" s="35">
        <v>892902.62</v>
      </c>
      <c r="H107" s="79">
        <v>2.0604620859120004</v>
      </c>
      <c r="I107" s="124">
        <v>2.3076000000000003</v>
      </c>
      <c r="J107" s="35">
        <v>901831.64619999996</v>
      </c>
      <c r="K107" s="79">
        <v>2.0810667067711202</v>
      </c>
      <c r="L107" s="124">
        <v>2.3076000000000003</v>
      </c>
      <c r="M107" s="35">
        <v>910849.96266199998</v>
      </c>
      <c r="N107" s="79">
        <v>2.101877373838831</v>
      </c>
      <c r="O107" s="59">
        <v>2.3076000000000003</v>
      </c>
      <c r="P107" s="35">
        <v>919958.46228861995</v>
      </c>
      <c r="Q107" s="79">
        <v>2.1228961475772197</v>
      </c>
      <c r="R107" s="124">
        <v>2.3076000000000003</v>
      </c>
      <c r="S107" s="35">
        <v>929158.04691150622</v>
      </c>
      <c r="T107" s="79">
        <v>2.1441251090529918</v>
      </c>
      <c r="U107" s="124">
        <v>2.3076000000000003</v>
      </c>
      <c r="V107" s="35">
        <v>938449.62738062127</v>
      </c>
      <c r="W107" s="79">
        <v>2.1655663601435218</v>
      </c>
      <c r="X107" s="124">
        <v>2.3076000000000003</v>
      </c>
      <c r="Y107" s="35">
        <v>947834.12365442747</v>
      </c>
      <c r="Z107" s="79">
        <v>2.1872220237449569</v>
      </c>
      <c r="AA107" s="124">
        <v>2.3076000000000003</v>
      </c>
      <c r="AB107" s="35">
        <v>957312.46489097178</v>
      </c>
      <c r="AC107" s="79">
        <v>2.2090942439824066</v>
      </c>
      <c r="AD107" s="59">
        <v>2.3076000000000003</v>
      </c>
      <c r="AE107" s="35">
        <v>966885.58953988156</v>
      </c>
      <c r="AF107" s="79">
        <v>2.231185186422231</v>
      </c>
      <c r="AG107" s="124">
        <v>2.3076000000000003</v>
      </c>
      <c r="AH107" s="35">
        <v>976554.44543528033</v>
      </c>
      <c r="AI107" s="79">
        <v>2.253497038286453</v>
      </c>
      <c r="AJ107" s="124">
        <v>2.3076000000000003</v>
      </c>
      <c r="AK107" s="35">
        <v>986319.98988963314</v>
      </c>
      <c r="AL107" s="79">
        <v>2.2760320086693175</v>
      </c>
      <c r="AM107" s="124">
        <v>2.3076000000000003</v>
      </c>
      <c r="AN107" s="35">
        <v>996183.18978852953</v>
      </c>
      <c r="AO107" s="79">
        <v>2.298792328756011</v>
      </c>
      <c r="AP107" s="124">
        <v>2.3076000000000003</v>
      </c>
      <c r="AQ107" s="35">
        <v>1006145.0216864148</v>
      </c>
      <c r="AR107" s="79">
        <v>2.3217802520435713</v>
      </c>
      <c r="AS107" s="59">
        <v>2.3076000000000003</v>
      </c>
      <c r="AT107" s="35">
        <v>1016206.471903279</v>
      </c>
      <c r="AU107" s="79">
        <v>2.3449980545640066</v>
      </c>
      <c r="AV107" s="124">
        <v>2.3076000000000003</v>
      </c>
      <c r="AW107" s="35">
        <v>1026368.5366223118</v>
      </c>
      <c r="AX107" s="79">
        <v>2.3684480351096471</v>
      </c>
      <c r="AY107" s="124">
        <v>2.3076000000000003</v>
      </c>
      <c r="AZ107" s="35">
        <v>1036632.2219885349</v>
      </c>
      <c r="BA107" s="79">
        <v>2.3921325154607436</v>
      </c>
      <c r="BB107" s="124">
        <v>2.3076000000000003</v>
      </c>
      <c r="BC107" s="35">
        <v>1046998.5442084202</v>
      </c>
      <c r="BD107" s="79">
        <v>2.4160538406153509</v>
      </c>
      <c r="BE107" s="124">
        <v>2.3076000000000003</v>
      </c>
      <c r="BF107" s="35">
        <v>1057468.5296505045</v>
      </c>
      <c r="BG107" s="79">
        <v>2.4402143790215045</v>
      </c>
      <c r="BH107" s="59">
        <v>4.5999999999999996</v>
      </c>
      <c r="BI107" s="35">
        <v>1068043.2149470095</v>
      </c>
      <c r="BJ107" s="79">
        <v>4.9129987887562425</v>
      </c>
      <c r="BK107" s="124">
        <v>4.5999999999999996</v>
      </c>
      <c r="BL107" s="35">
        <v>1078723.6470964795</v>
      </c>
      <c r="BM107" s="79">
        <v>4.9621287766438051</v>
      </c>
      <c r="BN107" s="124">
        <v>4.5999999999999996</v>
      </c>
      <c r="BO107" s="35">
        <v>1089510.8835674443</v>
      </c>
      <c r="BP107" s="79">
        <v>5.0117500644102435</v>
      </c>
      <c r="BQ107" s="124">
        <v>4.5999999999999996</v>
      </c>
      <c r="BR107" s="35">
        <v>1100405.9924031186</v>
      </c>
      <c r="BS107" s="79">
        <v>5.061867565054345</v>
      </c>
      <c r="BT107" s="124">
        <v>4.5999999999999996</v>
      </c>
      <c r="BU107" s="35">
        <v>1111410.0523271498</v>
      </c>
      <c r="BV107" s="79">
        <v>5.1124862407048886</v>
      </c>
      <c r="BW107" s="59">
        <v>4.5999999999999996</v>
      </c>
      <c r="BX107" s="35">
        <v>1122524.1528504214</v>
      </c>
      <c r="BY107" s="79">
        <v>5.163611103111938</v>
      </c>
      <c r="BZ107" s="124">
        <v>4.5999999999999996</v>
      </c>
      <c r="CA107" s="35">
        <v>1133749.3943789257</v>
      </c>
      <c r="CB107" s="79">
        <v>5.2152472141430577</v>
      </c>
      <c r="CC107" s="124">
        <v>4.5999999999999996</v>
      </c>
      <c r="CD107" s="35">
        <v>1145086.8883227149</v>
      </c>
      <c r="CE107" s="79">
        <v>5.2673996862844881</v>
      </c>
      <c r="CF107" s="124">
        <v>4.5999999999999996</v>
      </c>
      <c r="CG107" s="35">
        <v>1156537.7572059422</v>
      </c>
      <c r="CH107" s="79">
        <v>5.3200736831473332</v>
      </c>
      <c r="CI107" s="124">
        <v>4.5999999999999996</v>
      </c>
      <c r="CJ107" s="35">
        <v>1168103.1347780016</v>
      </c>
      <c r="CK107" s="79">
        <v>5.3732744199788067</v>
      </c>
      <c r="CL107" s="59">
        <v>4.5999999999999996</v>
      </c>
      <c r="CM107" s="35">
        <v>1179784.1661257816</v>
      </c>
      <c r="CN107" s="79">
        <v>5.4270071641785949</v>
      </c>
      <c r="CO107" s="124">
        <v>4.5999999999999996</v>
      </c>
      <c r="CP107" s="35">
        <v>1191582.0077870395</v>
      </c>
      <c r="CQ107" s="79">
        <v>5.4812772358203814</v>
      </c>
      <c r="CR107" s="124">
        <v>4.5999999999999996</v>
      </c>
      <c r="CS107" s="35">
        <v>1203497.82786491</v>
      </c>
      <c r="CT107" s="79">
        <v>5.5360900081785855</v>
      </c>
      <c r="CU107" s="124">
        <v>4.5999999999999996</v>
      </c>
      <c r="CV107" s="35">
        <v>1215532.806143559</v>
      </c>
      <c r="CW107" s="79">
        <v>5.5914509082603718</v>
      </c>
      <c r="CX107" s="124">
        <v>4.5999999999999996</v>
      </c>
      <c r="CY107" s="35">
        <v>1227688.1342049947</v>
      </c>
      <c r="CZ107" s="79">
        <v>5.647365417342975</v>
      </c>
      <c r="DA107" s="93">
        <v>5.4</v>
      </c>
      <c r="DB107" s="35">
        <v>1239965.0155470446</v>
      </c>
      <c r="DC107" s="79">
        <v>6.695811083954041</v>
      </c>
    </row>
    <row r="108" spans="1:107" x14ac:dyDescent="0.35">
      <c r="A108" s="58" t="s">
        <v>59</v>
      </c>
      <c r="B108" s="55" t="s">
        <v>42</v>
      </c>
      <c r="C108" s="304">
        <v>8.7119999999999993E-3</v>
      </c>
      <c r="D108" s="65">
        <v>884062</v>
      </c>
      <c r="E108" s="79">
        <v>7.7019481439999987E-3</v>
      </c>
      <c r="F108" s="124">
        <v>8.7119999999999993E-3</v>
      </c>
      <c r="G108" s="35">
        <v>892902.62</v>
      </c>
      <c r="H108" s="79">
        <v>7.7789676254399996E-3</v>
      </c>
      <c r="I108" s="124">
        <v>8.7119999999999993E-3</v>
      </c>
      <c r="J108" s="35">
        <v>901831.64619999996</v>
      </c>
      <c r="K108" s="79">
        <v>7.8567573016943993E-3</v>
      </c>
      <c r="L108" s="124">
        <v>8.7119999999999993E-3</v>
      </c>
      <c r="M108" s="35">
        <v>910849.96266199998</v>
      </c>
      <c r="N108" s="79">
        <v>7.9353248747113438E-3</v>
      </c>
      <c r="O108" s="59">
        <v>8.7119999999999993E-3</v>
      </c>
      <c r="P108" s="35">
        <v>919958.46228861995</v>
      </c>
      <c r="Q108" s="79">
        <v>8.014678123458456E-3</v>
      </c>
      <c r="R108" s="124">
        <v>8.7119999999999993E-3</v>
      </c>
      <c r="S108" s="35">
        <v>929158.04691150622</v>
      </c>
      <c r="T108" s="79">
        <v>8.0948249046930414E-3</v>
      </c>
      <c r="U108" s="124">
        <v>8.7119999999999993E-3</v>
      </c>
      <c r="V108" s="35">
        <v>938449.62738062127</v>
      </c>
      <c r="W108" s="79">
        <v>8.1757731537399729E-3</v>
      </c>
      <c r="X108" s="124">
        <v>8.7119999999999993E-3</v>
      </c>
      <c r="Y108" s="35">
        <v>947834.12365442747</v>
      </c>
      <c r="Z108" s="79">
        <v>8.2575308852773713E-3</v>
      </c>
      <c r="AA108" s="124">
        <v>8.7119999999999993E-3</v>
      </c>
      <c r="AB108" s="35">
        <v>957312.46489097178</v>
      </c>
      <c r="AC108" s="79">
        <v>8.3401061941301442E-3</v>
      </c>
      <c r="AD108" s="59">
        <v>8.7119999999999993E-3</v>
      </c>
      <c r="AE108" s="35">
        <v>966885.58953988156</v>
      </c>
      <c r="AF108" s="79">
        <v>8.4235072560714472E-3</v>
      </c>
      <c r="AG108" s="124">
        <v>8.7119999999999993E-3</v>
      </c>
      <c r="AH108" s="35">
        <v>976554.44543528033</v>
      </c>
      <c r="AI108" s="79">
        <v>8.5077423286321601E-3</v>
      </c>
      <c r="AJ108" s="124">
        <v>8.7119999999999993E-3</v>
      </c>
      <c r="AK108" s="35">
        <v>986319.98988963314</v>
      </c>
      <c r="AL108" s="79">
        <v>8.5928197519184839E-3</v>
      </c>
      <c r="AM108" s="124">
        <v>8.7119999999999993E-3</v>
      </c>
      <c r="AN108" s="35">
        <v>996183.18978852953</v>
      </c>
      <c r="AO108" s="79">
        <v>8.6787479494376697E-3</v>
      </c>
      <c r="AP108" s="124">
        <v>8.7119999999999993E-3</v>
      </c>
      <c r="AQ108" s="35">
        <v>1006145.0216864148</v>
      </c>
      <c r="AR108" s="79">
        <v>8.7655354289320458E-3</v>
      </c>
      <c r="AS108" s="59">
        <v>8.7119999999999993E-3</v>
      </c>
      <c r="AT108" s="35">
        <v>1016206.471903279</v>
      </c>
      <c r="AU108" s="79">
        <v>8.8531907832213649E-3</v>
      </c>
      <c r="AV108" s="124">
        <v>8.7119999999999993E-3</v>
      </c>
      <c r="AW108" s="35">
        <v>1026368.5366223118</v>
      </c>
      <c r="AX108" s="79">
        <v>8.9417226910535798E-3</v>
      </c>
      <c r="AY108" s="124">
        <v>8.7119999999999993E-3</v>
      </c>
      <c r="AZ108" s="35">
        <v>1036632.2219885349</v>
      </c>
      <c r="BA108" s="79">
        <v>9.031139917964115E-3</v>
      </c>
      <c r="BB108" s="124">
        <v>8.7119999999999993E-3</v>
      </c>
      <c r="BC108" s="35">
        <v>1046998.5442084202</v>
      </c>
      <c r="BD108" s="79">
        <v>9.1214513171437549E-3</v>
      </c>
      <c r="BE108" s="124">
        <v>8.7119999999999993E-3</v>
      </c>
      <c r="BF108" s="35">
        <v>1057468.5296505045</v>
      </c>
      <c r="BG108" s="79">
        <v>9.2126658303151952E-3</v>
      </c>
      <c r="BH108" s="59">
        <v>0.17</v>
      </c>
      <c r="BI108" s="35">
        <v>1068043.2149470095</v>
      </c>
      <c r="BJ108" s="79">
        <v>0.18156734654099163</v>
      </c>
      <c r="BK108" s="124">
        <v>0.17</v>
      </c>
      <c r="BL108" s="35">
        <v>1078723.6470964795</v>
      </c>
      <c r="BM108" s="79">
        <v>0.18338302000640153</v>
      </c>
      <c r="BN108" s="124">
        <v>0.17</v>
      </c>
      <c r="BO108" s="35">
        <v>1089510.8835674443</v>
      </c>
      <c r="BP108" s="79">
        <v>0.18521685020646556</v>
      </c>
      <c r="BQ108" s="124">
        <v>0.17</v>
      </c>
      <c r="BR108" s="35">
        <v>1100405.9924031186</v>
      </c>
      <c r="BS108" s="79">
        <v>0.18706901870853018</v>
      </c>
      <c r="BT108" s="124">
        <v>0.17</v>
      </c>
      <c r="BU108" s="35">
        <v>1111410.0523271498</v>
      </c>
      <c r="BV108" s="79">
        <v>0.18893970889561548</v>
      </c>
      <c r="BW108" s="59">
        <v>0.17</v>
      </c>
      <c r="BX108" s="35">
        <v>1122524.1528504214</v>
      </c>
      <c r="BY108" s="79">
        <v>0.19082910598457165</v>
      </c>
      <c r="BZ108" s="124">
        <v>0.17</v>
      </c>
      <c r="CA108" s="35">
        <v>1133749.3943789257</v>
      </c>
      <c r="CB108" s="79">
        <v>0.19273739704441739</v>
      </c>
      <c r="CC108" s="124">
        <v>0.17</v>
      </c>
      <c r="CD108" s="35">
        <v>1145086.8883227149</v>
      </c>
      <c r="CE108" s="79">
        <v>0.19466477101486157</v>
      </c>
      <c r="CF108" s="124">
        <v>0.17</v>
      </c>
      <c r="CG108" s="35">
        <v>1156537.7572059422</v>
      </c>
      <c r="CH108" s="79">
        <v>0.19661141872501017</v>
      </c>
      <c r="CI108" s="124">
        <v>0.17</v>
      </c>
      <c r="CJ108" s="35">
        <v>1168103.1347780016</v>
      </c>
      <c r="CK108" s="79">
        <v>0.19857753291226027</v>
      </c>
      <c r="CL108" s="59">
        <v>0.17</v>
      </c>
      <c r="CM108" s="35">
        <v>1179784.1661257816</v>
      </c>
      <c r="CN108" s="79">
        <v>0.20056330824138288</v>
      </c>
      <c r="CO108" s="124">
        <v>0.17</v>
      </c>
      <c r="CP108" s="35">
        <v>1191582.0077870395</v>
      </c>
      <c r="CQ108" s="79">
        <v>0.20256894132379671</v>
      </c>
      <c r="CR108" s="124">
        <v>0.17</v>
      </c>
      <c r="CS108" s="35">
        <v>1203497.82786491</v>
      </c>
      <c r="CT108" s="79">
        <v>0.20459463073703471</v>
      </c>
      <c r="CU108" s="124">
        <v>0.17</v>
      </c>
      <c r="CV108" s="35">
        <v>1215532.806143559</v>
      </c>
      <c r="CW108" s="79">
        <v>0.20664057704440505</v>
      </c>
      <c r="CX108" s="124">
        <v>0.17</v>
      </c>
      <c r="CY108" s="35">
        <v>1227688.1342049947</v>
      </c>
      <c r="CZ108" s="79">
        <v>0.20870698281484909</v>
      </c>
      <c r="DA108" s="93">
        <v>0.17</v>
      </c>
      <c r="DB108" s="35">
        <v>1239965.0155470446</v>
      </c>
      <c r="DC108" s="79">
        <v>0.21079405264299758</v>
      </c>
    </row>
    <row r="109" spans="1:107" x14ac:dyDescent="0.35">
      <c r="A109" s="58" t="s">
        <v>60</v>
      </c>
      <c r="B109" s="55" t="s">
        <v>43</v>
      </c>
      <c r="C109" s="90">
        <v>125.27999999999999</v>
      </c>
      <c r="D109" s="65">
        <v>884062</v>
      </c>
      <c r="E109" s="79">
        <v>110.75528735999998</v>
      </c>
      <c r="F109" s="128">
        <v>138.95999999999998</v>
      </c>
      <c r="G109" s="35">
        <v>892902.62</v>
      </c>
      <c r="H109" s="79">
        <v>124.07774807519998</v>
      </c>
      <c r="I109" s="128">
        <v>152.63999999999999</v>
      </c>
      <c r="J109" s="35">
        <v>901831.64619999996</v>
      </c>
      <c r="K109" s="79">
        <v>137.65558247596798</v>
      </c>
      <c r="L109" s="128">
        <v>166.32</v>
      </c>
      <c r="M109" s="35">
        <v>910849.96266199998</v>
      </c>
      <c r="N109" s="79">
        <v>151.49256578994385</v>
      </c>
      <c r="O109" s="59">
        <v>180</v>
      </c>
      <c r="P109" s="35">
        <v>919958.46228861995</v>
      </c>
      <c r="Q109" s="79">
        <v>165.59252321195157</v>
      </c>
      <c r="R109" s="128">
        <v>208.4</v>
      </c>
      <c r="S109" s="35">
        <v>929158.04691150622</v>
      </c>
      <c r="T109" s="79">
        <v>193.63653697635792</v>
      </c>
      <c r="U109" s="128">
        <v>236.8</v>
      </c>
      <c r="V109" s="35">
        <v>938449.62738062127</v>
      </c>
      <c r="W109" s="79">
        <v>222.22487176373113</v>
      </c>
      <c r="X109" s="128">
        <v>265.2</v>
      </c>
      <c r="Y109" s="35">
        <v>947834.12365442747</v>
      </c>
      <c r="Z109" s="79">
        <v>251.36560959315418</v>
      </c>
      <c r="AA109" s="128">
        <v>293.59999999999997</v>
      </c>
      <c r="AB109" s="35">
        <v>957312.46489097178</v>
      </c>
      <c r="AC109" s="79">
        <v>281.06693969198932</v>
      </c>
      <c r="AD109" s="59">
        <v>322</v>
      </c>
      <c r="AE109" s="35">
        <v>966885.58953988156</v>
      </c>
      <c r="AF109" s="79">
        <v>311.33715983184186</v>
      </c>
      <c r="AG109" s="128">
        <v>363.6</v>
      </c>
      <c r="AH109" s="35">
        <v>976554.44543528033</v>
      </c>
      <c r="AI109" s="79">
        <v>355.07519636026791</v>
      </c>
      <c r="AJ109" s="128">
        <v>405.20000000000005</v>
      </c>
      <c r="AK109" s="35">
        <v>986319.98988963314</v>
      </c>
      <c r="AL109" s="79">
        <v>399.65685990327944</v>
      </c>
      <c r="AM109" s="128">
        <v>446.80000000000007</v>
      </c>
      <c r="AN109" s="35">
        <v>996183.18978852953</v>
      </c>
      <c r="AO109" s="79">
        <v>445.09464919751508</v>
      </c>
      <c r="AP109" s="128">
        <v>488.40000000000009</v>
      </c>
      <c r="AQ109" s="35">
        <v>1006145.0216864148</v>
      </c>
      <c r="AR109" s="79">
        <v>491.40122859164512</v>
      </c>
      <c r="AS109" s="59">
        <v>530</v>
      </c>
      <c r="AT109" s="35">
        <v>1016206.471903279</v>
      </c>
      <c r="AU109" s="79">
        <v>538.58943010873782</v>
      </c>
      <c r="AV109" s="128">
        <v>554.4</v>
      </c>
      <c r="AW109" s="35">
        <v>1026368.5366223118</v>
      </c>
      <c r="AX109" s="79">
        <v>569.01871670340972</v>
      </c>
      <c r="AY109" s="128">
        <v>578.79999999999995</v>
      </c>
      <c r="AZ109" s="35">
        <v>1036632.2219885349</v>
      </c>
      <c r="BA109" s="79">
        <v>600.00273008696399</v>
      </c>
      <c r="BB109" s="128">
        <v>603.19999999999993</v>
      </c>
      <c r="BC109" s="35">
        <v>1046998.5442084202</v>
      </c>
      <c r="BD109" s="79">
        <v>631.54952186651894</v>
      </c>
      <c r="BE109" s="128">
        <v>627.59999999999991</v>
      </c>
      <c r="BF109" s="35">
        <v>1057468.5296505045</v>
      </c>
      <c r="BG109" s="79">
        <v>663.66724920865659</v>
      </c>
      <c r="BH109" s="59">
        <v>652</v>
      </c>
      <c r="BI109" s="35">
        <v>1068043.2149470095</v>
      </c>
      <c r="BJ109" s="79">
        <v>696.36417614545007</v>
      </c>
      <c r="BK109" s="128">
        <v>673.6</v>
      </c>
      <c r="BL109" s="35">
        <v>1078723.6470964795</v>
      </c>
      <c r="BM109" s="79">
        <v>726.62824868418863</v>
      </c>
      <c r="BN109" s="128">
        <v>695.2</v>
      </c>
      <c r="BO109" s="35">
        <v>1089510.8835674443</v>
      </c>
      <c r="BP109" s="79">
        <v>757.4279662560873</v>
      </c>
      <c r="BQ109" s="128">
        <v>716.80000000000007</v>
      </c>
      <c r="BR109" s="35">
        <v>1100405.9924031186</v>
      </c>
      <c r="BS109" s="79">
        <v>788.77101535455552</v>
      </c>
      <c r="BT109" s="128">
        <v>738.40000000000009</v>
      </c>
      <c r="BU109" s="35">
        <v>1111410.0523271498</v>
      </c>
      <c r="BV109" s="79">
        <v>820.66518263836758</v>
      </c>
      <c r="BW109" s="59">
        <v>760</v>
      </c>
      <c r="BX109" s="35">
        <v>1122524.1528504214</v>
      </c>
      <c r="BY109" s="79">
        <v>853.11835616632015</v>
      </c>
      <c r="BZ109" s="128">
        <v>778</v>
      </c>
      <c r="CA109" s="35">
        <v>1133749.3943789257</v>
      </c>
      <c r="CB109" s="79">
        <v>882.05702882680418</v>
      </c>
      <c r="CC109" s="128">
        <v>796</v>
      </c>
      <c r="CD109" s="35">
        <v>1145086.8883227149</v>
      </c>
      <c r="CE109" s="79">
        <v>911.48916310488107</v>
      </c>
      <c r="CF109" s="128">
        <v>814</v>
      </c>
      <c r="CG109" s="35">
        <v>1156537.7572059422</v>
      </c>
      <c r="CH109" s="79">
        <v>941.42173436563689</v>
      </c>
      <c r="CI109" s="128">
        <v>832</v>
      </c>
      <c r="CJ109" s="35">
        <v>1168103.1347780016</v>
      </c>
      <c r="CK109" s="79">
        <v>971.86180813529734</v>
      </c>
      <c r="CL109" s="59">
        <v>850</v>
      </c>
      <c r="CM109" s="35">
        <v>1179784.1661257816</v>
      </c>
      <c r="CN109" s="79">
        <v>1002.8165412069143</v>
      </c>
      <c r="CO109" s="128">
        <v>854.4</v>
      </c>
      <c r="CP109" s="35">
        <v>1191582.0077870395</v>
      </c>
      <c r="CQ109" s="79">
        <v>1018.0876674532465</v>
      </c>
      <c r="CR109" s="128">
        <v>858.8</v>
      </c>
      <c r="CS109" s="35">
        <v>1203497.82786491</v>
      </c>
      <c r="CT109" s="79">
        <v>1033.5639345703846</v>
      </c>
      <c r="CU109" s="128">
        <v>863.19999999999993</v>
      </c>
      <c r="CV109" s="35">
        <v>1215532.806143559</v>
      </c>
      <c r="CW109" s="79">
        <v>1049.24791826312</v>
      </c>
      <c r="CX109" s="128">
        <v>867.59999999999991</v>
      </c>
      <c r="CY109" s="35">
        <v>1227688.1342049947</v>
      </c>
      <c r="CZ109" s="79">
        <v>1065.1422252362534</v>
      </c>
      <c r="DA109" s="59">
        <v>872</v>
      </c>
      <c r="DB109" s="35">
        <v>1239965.0155470446</v>
      </c>
      <c r="DC109" s="79">
        <v>1081.2494935570228</v>
      </c>
    </row>
    <row r="110" spans="1:107" x14ac:dyDescent="0.35">
      <c r="A110" s="58" t="s">
        <v>61</v>
      </c>
      <c r="B110" s="55" t="s">
        <v>47</v>
      </c>
      <c r="C110" s="90">
        <v>25.091999999999999</v>
      </c>
      <c r="D110" s="65">
        <v>884062</v>
      </c>
      <c r="E110" s="79">
        <v>22.182883703999998</v>
      </c>
      <c r="F110" s="124">
        <v>25.091999999999999</v>
      </c>
      <c r="G110" s="35">
        <v>892902.62</v>
      </c>
      <c r="H110" s="79">
        <v>22.404712541039999</v>
      </c>
      <c r="I110" s="124">
        <v>25.091999999999999</v>
      </c>
      <c r="J110" s="35">
        <v>901831.64619999996</v>
      </c>
      <c r="K110" s="79">
        <v>22.628759666450396</v>
      </c>
      <c r="L110" s="124">
        <v>25.091999999999999</v>
      </c>
      <c r="M110" s="35">
        <v>910849.96266199998</v>
      </c>
      <c r="N110" s="79">
        <v>22.855047263114905</v>
      </c>
      <c r="O110" s="59">
        <v>25.091999999999999</v>
      </c>
      <c r="P110" s="35">
        <v>919958.46228861995</v>
      </c>
      <c r="Q110" s="79">
        <v>23.083597735746054</v>
      </c>
      <c r="R110" s="124">
        <v>25.091999999999999</v>
      </c>
      <c r="S110" s="35">
        <v>929158.04691150622</v>
      </c>
      <c r="T110" s="79">
        <v>23.314433713103515</v>
      </c>
      <c r="U110" s="124">
        <v>25.091999999999999</v>
      </c>
      <c r="V110" s="35">
        <v>938449.62738062127</v>
      </c>
      <c r="W110" s="79">
        <v>23.547578050234549</v>
      </c>
      <c r="X110" s="124">
        <v>25.091999999999999</v>
      </c>
      <c r="Y110" s="35">
        <v>947834.12365442747</v>
      </c>
      <c r="Z110" s="79">
        <v>23.783053830736893</v>
      </c>
      <c r="AA110" s="124">
        <v>25.091999999999999</v>
      </c>
      <c r="AB110" s="35">
        <v>957312.46489097178</v>
      </c>
      <c r="AC110" s="79">
        <v>24.020884369044264</v>
      </c>
      <c r="AD110" s="59">
        <v>29</v>
      </c>
      <c r="AE110" s="35">
        <v>966885.58953988156</v>
      </c>
      <c r="AF110" s="79">
        <v>28.039682096656566</v>
      </c>
      <c r="AG110" s="124">
        <v>29</v>
      </c>
      <c r="AH110" s="35">
        <v>976554.44543528033</v>
      </c>
      <c r="AI110" s="79">
        <v>28.320078917623128</v>
      </c>
      <c r="AJ110" s="124">
        <v>29</v>
      </c>
      <c r="AK110" s="35">
        <v>986319.98988963314</v>
      </c>
      <c r="AL110" s="79">
        <v>28.603279706799363</v>
      </c>
      <c r="AM110" s="124">
        <v>29</v>
      </c>
      <c r="AN110" s="35">
        <v>996183.18978852953</v>
      </c>
      <c r="AO110" s="79">
        <v>28.889312503867359</v>
      </c>
      <c r="AP110" s="124">
        <v>29</v>
      </c>
      <c r="AQ110" s="35">
        <v>1006145.0216864148</v>
      </c>
      <c r="AR110" s="79">
        <v>29.178205628906031</v>
      </c>
      <c r="AS110" s="59">
        <v>29</v>
      </c>
      <c r="AT110" s="35">
        <v>1016206.471903279</v>
      </c>
      <c r="AU110" s="79">
        <v>29.46998768519509</v>
      </c>
      <c r="AV110" s="124">
        <v>29</v>
      </c>
      <c r="AW110" s="35">
        <v>1026368.5366223118</v>
      </c>
      <c r="AX110" s="79">
        <v>29.76468756204704</v>
      </c>
      <c r="AY110" s="124">
        <v>29</v>
      </c>
      <c r="AZ110" s="35">
        <v>1036632.2219885349</v>
      </c>
      <c r="BA110" s="79">
        <v>30.062334437667513</v>
      </c>
      <c r="BB110" s="124">
        <v>29</v>
      </c>
      <c r="BC110" s="35">
        <v>1046998.5442084202</v>
      </c>
      <c r="BD110" s="79">
        <v>30.362957782044187</v>
      </c>
      <c r="BE110" s="124">
        <v>29</v>
      </c>
      <c r="BF110" s="35">
        <v>1057468.5296505045</v>
      </c>
      <c r="BG110" s="79">
        <v>30.666587359864629</v>
      </c>
      <c r="BH110" s="59">
        <v>29</v>
      </c>
      <c r="BI110" s="35">
        <v>1068043.2149470095</v>
      </c>
      <c r="BJ110" s="79">
        <v>30.973253233463272</v>
      </c>
      <c r="BK110" s="124">
        <v>29</v>
      </c>
      <c r="BL110" s="35">
        <v>1078723.6470964795</v>
      </c>
      <c r="BM110" s="79">
        <v>31.282985765797907</v>
      </c>
      <c r="BN110" s="124">
        <v>29</v>
      </c>
      <c r="BO110" s="35">
        <v>1089510.8835674443</v>
      </c>
      <c r="BP110" s="79">
        <v>31.595815623455884</v>
      </c>
      <c r="BQ110" s="124">
        <v>29</v>
      </c>
      <c r="BR110" s="35">
        <v>1100405.9924031186</v>
      </c>
      <c r="BS110" s="79">
        <v>31.911773779690442</v>
      </c>
      <c r="BT110" s="124">
        <v>29</v>
      </c>
      <c r="BU110" s="35">
        <v>1111410.0523271498</v>
      </c>
      <c r="BV110" s="79">
        <v>32.230891517487343</v>
      </c>
      <c r="BW110" s="59">
        <v>29</v>
      </c>
      <c r="BX110" s="35">
        <v>1122524.1528504214</v>
      </c>
      <c r="BY110" s="79">
        <v>32.553200432662216</v>
      </c>
      <c r="BZ110" s="124">
        <v>29</v>
      </c>
      <c r="CA110" s="35">
        <v>1133749.3943789257</v>
      </c>
      <c r="CB110" s="79">
        <v>32.878732436988848</v>
      </c>
      <c r="CC110" s="124">
        <v>29</v>
      </c>
      <c r="CD110" s="35">
        <v>1145086.8883227149</v>
      </c>
      <c r="CE110" s="79">
        <v>33.207519761358732</v>
      </c>
      <c r="CF110" s="124">
        <v>29</v>
      </c>
      <c r="CG110" s="35">
        <v>1156537.7572059422</v>
      </c>
      <c r="CH110" s="79">
        <v>33.539594958972323</v>
      </c>
      <c r="CI110" s="124">
        <v>29</v>
      </c>
      <c r="CJ110" s="35">
        <v>1168103.1347780016</v>
      </c>
      <c r="CK110" s="79">
        <v>33.874990908562047</v>
      </c>
      <c r="CL110" s="59">
        <v>29</v>
      </c>
      <c r="CM110" s="35">
        <v>1179784.1661257816</v>
      </c>
      <c r="CN110" s="79">
        <v>34.213740817647668</v>
      </c>
      <c r="CO110" s="124">
        <v>29</v>
      </c>
      <c r="CP110" s="35">
        <v>1191582.0077870395</v>
      </c>
      <c r="CQ110" s="79">
        <v>34.555878225824145</v>
      </c>
      <c r="CR110" s="124">
        <v>29</v>
      </c>
      <c r="CS110" s="35">
        <v>1203497.82786491</v>
      </c>
      <c r="CT110" s="79">
        <v>34.901437008082389</v>
      </c>
      <c r="CU110" s="124">
        <v>29</v>
      </c>
      <c r="CV110" s="35">
        <v>1215532.806143559</v>
      </c>
      <c r="CW110" s="79">
        <v>35.250451378163213</v>
      </c>
      <c r="CX110" s="124">
        <v>29</v>
      </c>
      <c r="CY110" s="35">
        <v>1227688.1342049947</v>
      </c>
      <c r="CZ110" s="79">
        <v>35.602955891944845</v>
      </c>
      <c r="DA110" s="59">
        <v>29</v>
      </c>
      <c r="DB110" s="35">
        <v>1239965.0155470446</v>
      </c>
      <c r="DC110" s="79">
        <v>35.95898545086429</v>
      </c>
    </row>
    <row r="111" spans="1:107" x14ac:dyDescent="0.35">
      <c r="A111" s="58" t="s">
        <v>63</v>
      </c>
      <c r="B111" s="55" t="s">
        <v>94</v>
      </c>
      <c r="C111" s="90">
        <v>10.44</v>
      </c>
      <c r="D111" s="65">
        <v>884062</v>
      </c>
      <c r="E111" s="79">
        <v>9.2296072799999997</v>
      </c>
      <c r="F111" s="128">
        <v>11.58</v>
      </c>
      <c r="G111" s="35">
        <v>892902.62</v>
      </c>
      <c r="H111" s="79">
        <v>10.3398123396</v>
      </c>
      <c r="I111" s="128">
        <v>12.72</v>
      </c>
      <c r="J111" s="35">
        <v>901831.64619999996</v>
      </c>
      <c r="K111" s="79">
        <v>11.471298539664</v>
      </c>
      <c r="L111" s="128">
        <v>13.860000000000001</v>
      </c>
      <c r="M111" s="35">
        <v>910849.96266199998</v>
      </c>
      <c r="N111" s="79">
        <v>12.624380482495321</v>
      </c>
      <c r="O111" s="59">
        <v>15</v>
      </c>
      <c r="P111" s="35">
        <v>919958.46228861995</v>
      </c>
      <c r="Q111" s="79">
        <v>13.799376934329299</v>
      </c>
      <c r="R111" s="128">
        <v>15</v>
      </c>
      <c r="S111" s="35">
        <v>929158.04691150622</v>
      </c>
      <c r="T111" s="79">
        <v>13.937370703672594</v>
      </c>
      <c r="U111" s="128">
        <v>15</v>
      </c>
      <c r="V111" s="35">
        <v>938449.62738062127</v>
      </c>
      <c r="W111" s="79">
        <v>14.07674441070932</v>
      </c>
      <c r="X111" s="128">
        <v>15</v>
      </c>
      <c r="Y111" s="35">
        <v>947834.12365442747</v>
      </c>
      <c r="Z111" s="79">
        <v>14.217511854816413</v>
      </c>
      <c r="AA111" s="128">
        <v>15</v>
      </c>
      <c r="AB111" s="35">
        <v>957312.46489097178</v>
      </c>
      <c r="AC111" s="79">
        <v>14.359686973364576</v>
      </c>
      <c r="AD111" s="59">
        <v>15</v>
      </c>
      <c r="AE111" s="35">
        <v>966885.58953988156</v>
      </c>
      <c r="AF111" s="79">
        <v>14.503283843098224</v>
      </c>
      <c r="AG111" s="128">
        <v>16</v>
      </c>
      <c r="AH111" s="35">
        <v>976554.44543528033</v>
      </c>
      <c r="AI111" s="79">
        <v>15.624871126964486</v>
      </c>
      <c r="AJ111" s="128">
        <v>17</v>
      </c>
      <c r="AK111" s="35">
        <v>986319.98988963314</v>
      </c>
      <c r="AL111" s="79">
        <v>16.767439828123763</v>
      </c>
      <c r="AM111" s="128">
        <v>18</v>
      </c>
      <c r="AN111" s="35">
        <v>996183.18978852953</v>
      </c>
      <c r="AO111" s="79">
        <v>17.93129741619353</v>
      </c>
      <c r="AP111" s="128">
        <v>19</v>
      </c>
      <c r="AQ111" s="35">
        <v>1006145.0216864148</v>
      </c>
      <c r="AR111" s="79">
        <v>19.116755412041879</v>
      </c>
      <c r="AS111" s="59">
        <v>20</v>
      </c>
      <c r="AT111" s="35">
        <v>1016206.471903279</v>
      </c>
      <c r="AU111" s="79">
        <v>20.324129438065579</v>
      </c>
      <c r="AV111" s="128">
        <v>21</v>
      </c>
      <c r="AW111" s="35">
        <v>1026368.5366223118</v>
      </c>
      <c r="AX111" s="79">
        <v>21.553739269068547</v>
      </c>
      <c r="AY111" s="128">
        <v>22</v>
      </c>
      <c r="AZ111" s="35">
        <v>1036632.2219885349</v>
      </c>
      <c r="BA111" s="79">
        <v>22.805908883747769</v>
      </c>
      <c r="BB111" s="128">
        <v>23</v>
      </c>
      <c r="BC111" s="35">
        <v>1046998.5442084202</v>
      </c>
      <c r="BD111" s="79">
        <v>24.080966516793666</v>
      </c>
      <c r="BE111" s="128">
        <v>24</v>
      </c>
      <c r="BF111" s="35">
        <v>1057468.5296505045</v>
      </c>
      <c r="BG111" s="79">
        <v>25.379244711612106</v>
      </c>
      <c r="BH111" s="59">
        <v>25</v>
      </c>
      <c r="BI111" s="35">
        <v>1068043.2149470095</v>
      </c>
      <c r="BJ111" s="79">
        <v>26.701080373675236</v>
      </c>
      <c r="BK111" s="128">
        <v>25</v>
      </c>
      <c r="BL111" s="35">
        <v>1078723.6470964795</v>
      </c>
      <c r="BM111" s="79">
        <v>26.968091177411988</v>
      </c>
      <c r="BN111" s="128">
        <v>25</v>
      </c>
      <c r="BO111" s="35">
        <v>1089510.8835674443</v>
      </c>
      <c r="BP111" s="79">
        <v>27.237772089186105</v>
      </c>
      <c r="BQ111" s="128">
        <v>25</v>
      </c>
      <c r="BR111" s="35">
        <v>1100405.9924031186</v>
      </c>
      <c r="BS111" s="79">
        <v>27.510149810077966</v>
      </c>
      <c r="BT111" s="128">
        <v>25</v>
      </c>
      <c r="BU111" s="35">
        <v>1111410.0523271498</v>
      </c>
      <c r="BV111" s="79">
        <v>27.785251308178744</v>
      </c>
      <c r="BW111" s="59">
        <v>25</v>
      </c>
      <c r="BX111" s="35">
        <v>1122524.1528504214</v>
      </c>
      <c r="BY111" s="79">
        <v>28.063103821260533</v>
      </c>
      <c r="BZ111" s="128">
        <v>25</v>
      </c>
      <c r="CA111" s="35">
        <v>1133749.3943789257</v>
      </c>
      <c r="CB111" s="79">
        <v>28.343734859473141</v>
      </c>
      <c r="CC111" s="128">
        <v>25</v>
      </c>
      <c r="CD111" s="35">
        <v>1145086.8883227149</v>
      </c>
      <c r="CE111" s="79">
        <v>28.627172208067876</v>
      </c>
      <c r="CF111" s="128">
        <v>25</v>
      </c>
      <c r="CG111" s="35">
        <v>1156537.7572059422</v>
      </c>
      <c r="CH111" s="79">
        <v>28.913443930148553</v>
      </c>
      <c r="CI111" s="128">
        <v>25</v>
      </c>
      <c r="CJ111" s="35">
        <v>1168103.1347780016</v>
      </c>
      <c r="CK111" s="79">
        <v>29.202578369450041</v>
      </c>
      <c r="CL111" s="59">
        <v>25</v>
      </c>
      <c r="CM111" s="35">
        <v>1179784.1661257816</v>
      </c>
      <c r="CN111" s="79">
        <v>29.49460415314454</v>
      </c>
      <c r="CO111" s="128">
        <v>26</v>
      </c>
      <c r="CP111" s="35">
        <v>1191582.0077870395</v>
      </c>
      <c r="CQ111" s="79">
        <v>30.981132202463026</v>
      </c>
      <c r="CR111" s="128">
        <v>27</v>
      </c>
      <c r="CS111" s="35">
        <v>1203497.82786491</v>
      </c>
      <c r="CT111" s="79">
        <v>32.494441352352574</v>
      </c>
      <c r="CU111" s="128">
        <v>28</v>
      </c>
      <c r="CV111" s="35">
        <v>1215532.806143559</v>
      </c>
      <c r="CW111" s="79">
        <v>34.034918572019649</v>
      </c>
      <c r="CX111" s="128">
        <v>29</v>
      </c>
      <c r="CY111" s="35">
        <v>1227688.1342049947</v>
      </c>
      <c r="CZ111" s="79">
        <v>35.602955891944845</v>
      </c>
      <c r="DA111" s="59">
        <v>30</v>
      </c>
      <c r="DB111" s="35">
        <v>1239965.0155470446</v>
      </c>
      <c r="DC111" s="79">
        <v>37.19895046641134</v>
      </c>
    </row>
    <row r="112" spans="1:107" x14ac:dyDescent="0.35">
      <c r="A112" s="9" t="s">
        <v>93</v>
      </c>
      <c r="B112" s="10" t="s">
        <v>0</v>
      </c>
      <c r="C112" s="90">
        <v>198</v>
      </c>
      <c r="D112" s="65">
        <v>245990</v>
      </c>
      <c r="E112" s="79">
        <v>48.706020000000002</v>
      </c>
      <c r="F112" s="93">
        <v>194.04</v>
      </c>
      <c r="G112" s="35">
        <v>248449.9</v>
      </c>
      <c r="H112" s="79">
        <v>48.209218595999992</v>
      </c>
      <c r="I112" s="93">
        <v>190.1592</v>
      </c>
      <c r="J112" s="35">
        <v>250934.399</v>
      </c>
      <c r="K112" s="79">
        <v>47.717484566320799</v>
      </c>
      <c r="L112" s="93">
        <v>186.35601600000001</v>
      </c>
      <c r="M112" s="35">
        <v>253443.74299</v>
      </c>
      <c r="N112" s="79">
        <v>47.230766223744332</v>
      </c>
      <c r="O112" s="93">
        <v>182.62889568</v>
      </c>
      <c r="P112" s="35">
        <v>255978.18041989999</v>
      </c>
      <c r="Q112" s="79">
        <v>46.749012408262132</v>
      </c>
      <c r="R112" s="93">
        <v>178.9763177664</v>
      </c>
      <c r="S112" s="35">
        <v>258537.962224099</v>
      </c>
      <c r="T112" s="79">
        <v>46.272172481697865</v>
      </c>
      <c r="U112" s="93">
        <v>175.396791411072</v>
      </c>
      <c r="V112" s="35">
        <v>261123.34184633999</v>
      </c>
      <c r="W112" s="79">
        <v>45.800196322384544</v>
      </c>
      <c r="X112" s="93">
        <v>171.88885558285057</v>
      </c>
      <c r="Y112" s="35">
        <v>263734.57526480337</v>
      </c>
      <c r="Z112" s="79">
        <v>45.333034319896221</v>
      </c>
      <c r="AA112" s="93">
        <v>168.45107847119357</v>
      </c>
      <c r="AB112" s="35">
        <v>266371.92101745139</v>
      </c>
      <c r="AC112" s="79">
        <v>44.870637369833275</v>
      </c>
      <c r="AD112" s="93">
        <v>165.0820569017697</v>
      </c>
      <c r="AE112" s="35">
        <v>269035.6402276259</v>
      </c>
      <c r="AF112" s="79">
        <v>44.412956868660977</v>
      </c>
      <c r="AG112" s="93">
        <v>161.78041576373431</v>
      </c>
      <c r="AH112" s="35">
        <v>271725.99662990216</v>
      </c>
      <c r="AI112" s="79">
        <v>43.959944708600638</v>
      </c>
      <c r="AJ112" s="93">
        <v>155.30919913318493</v>
      </c>
      <c r="AK112" s="35">
        <v>274443.25659620116</v>
      </c>
      <c r="AL112" s="79">
        <v>42.623562389459181</v>
      </c>
      <c r="AM112" s="93">
        <v>149.09683116785754</v>
      </c>
      <c r="AN112" s="35">
        <v>277187.68916216318</v>
      </c>
      <c r="AO112" s="79">
        <v>41.327806092819621</v>
      </c>
      <c r="AP112" s="93">
        <v>143.13295792114323</v>
      </c>
      <c r="AQ112" s="35">
        <v>279959.5660537848</v>
      </c>
      <c r="AR112" s="79">
        <v>40.071440787597901</v>
      </c>
      <c r="AS112" s="93">
        <v>137.40763960429751</v>
      </c>
      <c r="AT112" s="35">
        <v>282759.16171432263</v>
      </c>
      <c r="AU112" s="79">
        <v>38.853268987654921</v>
      </c>
      <c r="AV112" s="93">
        <v>131.91133402012562</v>
      </c>
      <c r="AW112" s="35">
        <v>285586.75333146588</v>
      </c>
      <c r="AX112" s="79">
        <v>37.672129610430218</v>
      </c>
      <c r="AY112" s="93">
        <v>126.6348806593206</v>
      </c>
      <c r="AZ112" s="35">
        <v>288442.62086478056</v>
      </c>
      <c r="BA112" s="79">
        <v>36.526896870273141</v>
      </c>
      <c r="BB112" s="93">
        <v>121.56948543294777</v>
      </c>
      <c r="BC112" s="35">
        <v>291327.04707342834</v>
      </c>
      <c r="BD112" s="79">
        <v>35.416479205416834</v>
      </c>
      <c r="BE112" s="93">
        <v>116.70670601562986</v>
      </c>
      <c r="BF112" s="35">
        <v>294240.31754416262</v>
      </c>
      <c r="BG112" s="79">
        <v>34.33981823757216</v>
      </c>
      <c r="BH112" s="93">
        <v>112.03843777500467</v>
      </c>
      <c r="BI112" s="35">
        <v>297182.72071960423</v>
      </c>
      <c r="BJ112" s="79">
        <v>33.29588776314997</v>
      </c>
      <c r="BK112" s="93">
        <v>107.55690026400448</v>
      </c>
      <c r="BL112" s="35">
        <v>300154.54792680027</v>
      </c>
      <c r="BM112" s="79">
        <v>32.283692775150207</v>
      </c>
      <c r="BN112" s="93">
        <v>103.25462425344431</v>
      </c>
      <c r="BO112" s="35">
        <v>303156.09340606828</v>
      </c>
      <c r="BP112" s="79">
        <v>31.302268514785645</v>
      </c>
      <c r="BQ112" s="93">
        <v>99.124439283306529</v>
      </c>
      <c r="BR112" s="35">
        <v>306187.65434012894</v>
      </c>
      <c r="BS112" s="79">
        <v>30.350679551936157</v>
      </c>
      <c r="BT112" s="93">
        <v>95.159461711974274</v>
      </c>
      <c r="BU112" s="35">
        <v>309249.53088353021</v>
      </c>
      <c r="BV112" s="79">
        <v>29.428018893557297</v>
      </c>
      <c r="BW112" s="93">
        <v>91.353083243495306</v>
      </c>
      <c r="BX112" s="35">
        <v>312342.02619236551</v>
      </c>
      <c r="BY112" s="79">
        <v>28.533407119193157</v>
      </c>
      <c r="BZ112" s="93">
        <v>87.698959913755488</v>
      </c>
      <c r="CA112" s="35">
        <v>315465.44645428914</v>
      </c>
      <c r="CB112" s="79">
        <v>27.665991542769682</v>
      </c>
      <c r="CC112" s="93">
        <v>84.191001517205265</v>
      </c>
      <c r="CD112" s="35">
        <v>318620.100918832</v>
      </c>
      <c r="CE112" s="79">
        <v>26.824945399869478</v>
      </c>
      <c r="CF112" s="93">
        <v>80.823361456517048</v>
      </c>
      <c r="CG112" s="35">
        <v>321806.30192802032</v>
      </c>
      <c r="CH112" s="79">
        <v>26.009467059713444</v>
      </c>
      <c r="CI112" s="93">
        <v>77.590426998256362</v>
      </c>
      <c r="CJ112" s="35">
        <v>325024.36494730052</v>
      </c>
      <c r="CK112" s="79">
        <v>25.218779261098152</v>
      </c>
      <c r="CL112" s="93">
        <v>74.486809918326102</v>
      </c>
      <c r="CM112" s="35">
        <v>328274.60859677353</v>
      </c>
      <c r="CN112" s="79">
        <v>24.452128371560772</v>
      </c>
      <c r="CO112" s="93">
        <v>71.507337521593058</v>
      </c>
      <c r="CP112" s="35">
        <v>331557.35468274128</v>
      </c>
      <c r="CQ112" s="79">
        <v>23.708783669065323</v>
      </c>
      <c r="CR112" s="93">
        <v>68.647044020729339</v>
      </c>
      <c r="CS112" s="35">
        <v>334872.9282295687</v>
      </c>
      <c r="CT112" s="79">
        <v>22.988036645525739</v>
      </c>
      <c r="CU112" s="93">
        <v>65.901162259900161</v>
      </c>
      <c r="CV112" s="35">
        <v>338221.65751186438</v>
      </c>
      <c r="CW112" s="79">
        <v>22.289200331501757</v>
      </c>
      <c r="CX112" s="93">
        <v>63.265115769504156</v>
      </c>
      <c r="CY112" s="35">
        <v>341603.87408698304</v>
      </c>
      <c r="CZ112" s="79">
        <v>21.611608641424102</v>
      </c>
      <c r="DA112" s="93">
        <v>60.734511138723988</v>
      </c>
      <c r="DB112" s="35">
        <v>345019.91282785288</v>
      </c>
      <c r="DC112" s="79">
        <v>20.954615738724808</v>
      </c>
    </row>
    <row r="113" spans="1:109" x14ac:dyDescent="0.35">
      <c r="A113" s="9" t="s">
        <v>263</v>
      </c>
      <c r="B113" s="10" t="s">
        <v>264</v>
      </c>
      <c r="C113" s="90">
        <v>0</v>
      </c>
      <c r="D113" s="65">
        <v>260000</v>
      </c>
      <c r="E113" s="79">
        <v>0</v>
      </c>
      <c r="F113" s="123">
        <v>0</v>
      </c>
      <c r="G113" s="35">
        <v>511500</v>
      </c>
      <c r="H113" s="79">
        <v>0</v>
      </c>
      <c r="I113" s="123">
        <v>0</v>
      </c>
      <c r="J113" s="35">
        <v>516615</v>
      </c>
      <c r="K113" s="79">
        <v>0</v>
      </c>
      <c r="L113" s="123">
        <v>0</v>
      </c>
      <c r="M113" s="35">
        <v>521781.15</v>
      </c>
      <c r="N113" s="79">
        <v>0</v>
      </c>
      <c r="O113" s="59">
        <v>0</v>
      </c>
      <c r="P113" s="35">
        <v>526998.96149999998</v>
      </c>
      <c r="Q113" s="79">
        <v>0</v>
      </c>
      <c r="R113" s="123">
        <v>0</v>
      </c>
      <c r="S113" s="35">
        <v>532268.95111499995</v>
      </c>
      <c r="T113" s="79">
        <v>0</v>
      </c>
      <c r="U113" s="123">
        <v>0</v>
      </c>
      <c r="V113" s="35">
        <v>537591.64062614995</v>
      </c>
      <c r="W113" s="79">
        <v>0</v>
      </c>
      <c r="X113" s="123">
        <v>0</v>
      </c>
      <c r="Y113" s="35">
        <v>542967.55703241145</v>
      </c>
      <c r="Z113" s="79">
        <v>0</v>
      </c>
      <c r="AA113" s="123">
        <v>0</v>
      </c>
      <c r="AB113" s="35">
        <v>548397.23260273552</v>
      </c>
      <c r="AC113" s="79">
        <v>0</v>
      </c>
      <c r="AD113" s="59">
        <v>0</v>
      </c>
      <c r="AE113" s="35">
        <v>553881.20492876286</v>
      </c>
      <c r="AF113" s="79">
        <v>0</v>
      </c>
      <c r="AG113" s="123">
        <v>0</v>
      </c>
      <c r="AH113" s="35">
        <v>559420.01697805047</v>
      </c>
      <c r="AI113" s="79">
        <v>0</v>
      </c>
      <c r="AJ113" s="123">
        <v>0</v>
      </c>
      <c r="AK113" s="35">
        <v>565014.21714783099</v>
      </c>
      <c r="AL113" s="79">
        <v>0</v>
      </c>
      <c r="AM113" s="123">
        <v>0</v>
      </c>
      <c r="AN113" s="35">
        <v>570664.35931930935</v>
      </c>
      <c r="AO113" s="79">
        <v>0</v>
      </c>
      <c r="AP113" s="123">
        <v>0</v>
      </c>
      <c r="AQ113" s="35">
        <v>576371.0029125025</v>
      </c>
      <c r="AR113" s="79">
        <v>0</v>
      </c>
      <c r="AS113" s="59">
        <v>0</v>
      </c>
      <c r="AT113" s="35">
        <v>582134.71294162748</v>
      </c>
      <c r="AU113" s="79">
        <v>0</v>
      </c>
      <c r="AV113" s="123">
        <v>0</v>
      </c>
      <c r="AW113" s="35">
        <v>587956.06007104379</v>
      </c>
      <c r="AX113" s="79">
        <v>0</v>
      </c>
      <c r="AY113" s="123">
        <v>0</v>
      </c>
      <c r="AZ113" s="35">
        <v>593835.62067175424</v>
      </c>
      <c r="BA113" s="79">
        <v>0</v>
      </c>
      <c r="BB113" s="123">
        <v>0</v>
      </c>
      <c r="BC113" s="35">
        <v>599773.97687847179</v>
      </c>
      <c r="BD113" s="79">
        <v>0</v>
      </c>
      <c r="BE113" s="123">
        <v>0</v>
      </c>
      <c r="BF113" s="35">
        <v>605771.71664725651</v>
      </c>
      <c r="BG113" s="79">
        <v>0</v>
      </c>
      <c r="BH113" s="59">
        <v>0</v>
      </c>
      <c r="BI113" s="35">
        <v>611829.43381372909</v>
      </c>
      <c r="BJ113" s="79">
        <v>0</v>
      </c>
      <c r="BK113" s="123">
        <v>0</v>
      </c>
      <c r="BL113" s="35">
        <v>617947.72815186635</v>
      </c>
      <c r="BM113" s="79">
        <v>0</v>
      </c>
      <c r="BN113" s="123">
        <v>0</v>
      </c>
      <c r="BO113" s="35">
        <v>624127.20543338498</v>
      </c>
      <c r="BP113" s="79">
        <v>0</v>
      </c>
      <c r="BQ113" s="123">
        <v>0</v>
      </c>
      <c r="BR113" s="35">
        <v>630368.4774877188</v>
      </c>
      <c r="BS113" s="79">
        <v>0</v>
      </c>
      <c r="BT113" s="123">
        <v>0</v>
      </c>
      <c r="BU113" s="35">
        <v>636672.16226259596</v>
      </c>
      <c r="BV113" s="79">
        <v>0</v>
      </c>
      <c r="BW113" s="59">
        <v>0</v>
      </c>
      <c r="BX113" s="35">
        <v>643038.88388522191</v>
      </c>
      <c r="BY113" s="79">
        <v>0</v>
      </c>
      <c r="BZ113" s="123">
        <v>0</v>
      </c>
      <c r="CA113" s="35">
        <v>649469.27272407408</v>
      </c>
      <c r="CB113" s="79">
        <v>0</v>
      </c>
      <c r="CC113" s="123">
        <v>0</v>
      </c>
      <c r="CD113" s="35">
        <v>655963.96545131481</v>
      </c>
      <c r="CE113" s="79">
        <v>0</v>
      </c>
      <c r="CF113" s="123">
        <v>0</v>
      </c>
      <c r="CG113" s="35">
        <v>662523.60510582791</v>
      </c>
      <c r="CH113" s="79">
        <v>0</v>
      </c>
      <c r="CI113" s="123">
        <v>0</v>
      </c>
      <c r="CJ113" s="35">
        <v>669148.84115688619</v>
      </c>
      <c r="CK113" s="79">
        <v>0</v>
      </c>
      <c r="CL113" s="59">
        <v>0</v>
      </c>
      <c r="CM113" s="35">
        <v>675840.32956845511</v>
      </c>
      <c r="CN113" s="79">
        <v>0</v>
      </c>
      <c r="CO113" s="123">
        <v>0</v>
      </c>
      <c r="CP113" s="35">
        <v>682598.73286413972</v>
      </c>
      <c r="CQ113" s="79">
        <v>0</v>
      </c>
      <c r="CR113" s="123">
        <v>0</v>
      </c>
      <c r="CS113" s="35">
        <v>689424.72019278107</v>
      </c>
      <c r="CT113" s="79">
        <v>0</v>
      </c>
      <c r="CU113" s="123">
        <v>0</v>
      </c>
      <c r="CV113" s="35">
        <v>696318.96739470889</v>
      </c>
      <c r="CW113" s="79">
        <v>0</v>
      </c>
      <c r="CX113" s="123">
        <v>0</v>
      </c>
      <c r="CY113" s="35">
        <v>703282.15706865594</v>
      </c>
      <c r="CZ113" s="79">
        <v>0</v>
      </c>
      <c r="DA113" s="59">
        <v>0</v>
      </c>
      <c r="DB113" s="35">
        <v>710314.97863934247</v>
      </c>
      <c r="DC113" s="79">
        <v>0</v>
      </c>
    </row>
    <row r="114" spans="1:109" x14ac:dyDescent="0.35">
      <c r="A114" s="6">
        <v>3</v>
      </c>
      <c r="B114" s="3" t="s">
        <v>80</v>
      </c>
      <c r="C114" s="89">
        <v>3192.5701262736638</v>
      </c>
      <c r="D114" s="15">
        <v>504982.5656039262</v>
      </c>
      <c r="E114" s="80">
        <v>1612.1922532361255</v>
      </c>
      <c r="F114" s="43">
        <v>3082.7692931108768</v>
      </c>
      <c r="G114" s="15">
        <v>521987.33216606011</v>
      </c>
      <c r="H114" s="80">
        <v>1609.1665189943976</v>
      </c>
      <c r="I114" s="43">
        <v>3111.6439240839618</v>
      </c>
      <c r="J114" s="15">
        <v>528243.1660936781</v>
      </c>
      <c r="K114" s="80">
        <v>1643.7046382142685</v>
      </c>
      <c r="L114" s="43">
        <v>3140.5924163885038</v>
      </c>
      <c r="M114" s="15">
        <v>534546.77968912025</v>
      </c>
      <c r="N114" s="80">
        <v>1678.7935624965476</v>
      </c>
      <c r="O114" s="43">
        <v>3013.3588800239677</v>
      </c>
      <c r="P114" s="15">
        <v>537654.27549953631</v>
      </c>
      <c r="Q114" s="80">
        <v>1620.1452854593804</v>
      </c>
      <c r="R114" s="43">
        <v>2939.4085001767335</v>
      </c>
      <c r="S114" s="15">
        <v>543600.83341598255</v>
      </c>
      <c r="T114" s="80">
        <v>1597.8649104460956</v>
      </c>
      <c r="U114" s="43">
        <v>2865.5271072983724</v>
      </c>
      <c r="V114" s="15">
        <v>549635.84377497993</v>
      </c>
      <c r="W114" s="80">
        <v>1574.9964094800184</v>
      </c>
      <c r="X114" s="43">
        <v>2791.7069061086277</v>
      </c>
      <c r="Y114" s="15">
        <v>555763.19672021142</v>
      </c>
      <c r="Z114" s="80">
        <v>1551.5279544448222</v>
      </c>
      <c r="AA114" s="43">
        <v>2717.9041681480412</v>
      </c>
      <c r="AB114" s="15">
        <v>561990.78268598381</v>
      </c>
      <c r="AC114" s="80">
        <v>1527.4370907230154</v>
      </c>
      <c r="AD114" s="43">
        <v>3450.0740447782237</v>
      </c>
      <c r="AE114" s="15">
        <v>580599.7415894306</v>
      </c>
      <c r="AF114" s="80">
        <v>2003.1120988626385</v>
      </c>
      <c r="AG114" s="43">
        <v>3442.476386531378</v>
      </c>
      <c r="AH114" s="15">
        <v>587227.59786356066</v>
      </c>
      <c r="AI114" s="80">
        <v>2021.5171391648514</v>
      </c>
      <c r="AJ114" s="43">
        <v>3434.9018952442893</v>
      </c>
      <c r="AK114" s="15">
        <v>593929.92766292591</v>
      </c>
      <c r="AL114" s="80">
        <v>2040.0910341716881</v>
      </c>
      <c r="AM114" s="43">
        <v>3427.3544282307025</v>
      </c>
      <c r="AN114" s="15">
        <v>600707.1945963219</v>
      </c>
      <c r="AO114" s="80">
        <v>2058.8364634697464</v>
      </c>
      <c r="AP114" s="43">
        <v>3419.8356260804321</v>
      </c>
      <c r="AQ114" s="15">
        <v>607560.04653836356</v>
      </c>
      <c r="AR114" s="80">
        <v>2077.7554921349811</v>
      </c>
      <c r="AS114" s="43">
        <v>3422.7658434414884</v>
      </c>
      <c r="AT114" s="15">
        <v>614344.46110708488</v>
      </c>
      <c r="AU114" s="80">
        <v>2102.7572375847981</v>
      </c>
      <c r="AV114" s="43">
        <v>3416.1998835254399</v>
      </c>
      <c r="AW114" s="15">
        <v>620894.20501232974</v>
      </c>
      <c r="AX114" s="80">
        <v>2121.0987108447416</v>
      </c>
      <c r="AY114" s="43">
        <v>3409.6700378044793</v>
      </c>
      <c r="AZ114" s="15">
        <v>627509.91693832306</v>
      </c>
      <c r="BA114" s="80">
        <v>2139.6017622097779</v>
      </c>
      <c r="BB114" s="43">
        <v>3403.1794482088558</v>
      </c>
      <c r="BC114" s="15">
        <v>634191.88889876963</v>
      </c>
      <c r="BD114" s="80">
        <v>2158.2688025210468</v>
      </c>
      <c r="BE114" s="43">
        <v>3396.7294344962647</v>
      </c>
      <c r="BF114" s="15">
        <v>640940.57361131068</v>
      </c>
      <c r="BG114" s="80">
        <v>2177.1017121484588</v>
      </c>
      <c r="BH114" s="43">
        <v>3396.9895076314297</v>
      </c>
      <c r="BI114" s="15">
        <v>647648.52586332196</v>
      </c>
      <c r="BJ114" s="80">
        <v>2200.0552469906675</v>
      </c>
      <c r="BK114" s="43">
        <v>3388.8509759005565</v>
      </c>
      <c r="BL114" s="15">
        <v>654539.73405870318</v>
      </c>
      <c r="BM114" s="80">
        <v>2218.1376165305273</v>
      </c>
      <c r="BN114" s="43">
        <v>3380.7529156817063</v>
      </c>
      <c r="BO114" s="15">
        <v>661500.03789996833</v>
      </c>
      <c r="BP114" s="80">
        <v>2236.3681818538771</v>
      </c>
      <c r="BQ114" s="43">
        <v>3372.6942811170566</v>
      </c>
      <c r="BR114" s="15">
        <v>668530.14106750116</v>
      </c>
      <c r="BS114" s="80">
        <v>2254.74778353274</v>
      </c>
      <c r="BT114" s="43">
        <v>3364.6782985194204</v>
      </c>
      <c r="BU114" s="15">
        <v>675630.32477184385</v>
      </c>
      <c r="BV114" s="80">
        <v>2273.2786915814509</v>
      </c>
      <c r="BW114" s="43">
        <v>3372.4455521246623</v>
      </c>
      <c r="BX114" s="15">
        <v>682539.0928524211</v>
      </c>
      <c r="BY114" s="80">
        <v>2301.8259278413498</v>
      </c>
      <c r="BZ114" s="43">
        <v>3339.8566065388904</v>
      </c>
      <c r="CA114" s="15">
        <v>690221.63033175375</v>
      </c>
      <c r="CB114" s="80">
        <v>2305.2412720395519</v>
      </c>
      <c r="CC114" s="43">
        <v>3307.3184883159529</v>
      </c>
      <c r="CD114" s="15">
        <v>697999.01245427981</v>
      </c>
      <c r="CE114" s="80">
        <v>2308.5050387163169</v>
      </c>
      <c r="CF114" s="43">
        <v>3274.8342503328604</v>
      </c>
      <c r="CG114" s="15">
        <v>705872.36253001972</v>
      </c>
      <c r="CH114" s="80">
        <v>2311.6149891766822</v>
      </c>
      <c r="CI114" s="43">
        <v>3242.4061960453628</v>
      </c>
      <c r="CJ114" s="15">
        <v>713842.89080120542</v>
      </c>
      <c r="CK114" s="80">
        <v>2314.5686121367617</v>
      </c>
      <c r="CL114" s="43">
        <v>3210.0360427957166</v>
      </c>
      <c r="CM114" s="15">
        <v>721911.88453704701</v>
      </c>
      <c r="CN114" s="80">
        <v>2317.3631690865004</v>
      </c>
      <c r="CO114" s="43">
        <v>3194.9673888585644</v>
      </c>
      <c r="CP114" s="15">
        <v>729643.1656135153</v>
      </c>
      <c r="CQ114" s="80">
        <v>2331.1861196387099</v>
      </c>
      <c r="CR114" s="43">
        <v>3179.9584821135377</v>
      </c>
      <c r="CS114" s="15">
        <v>737452.29302173166</v>
      </c>
      <c r="CT114" s="80">
        <v>2345.0676743485337</v>
      </c>
      <c r="CU114" s="43">
        <v>3165.0118465735495</v>
      </c>
      <c r="CV114" s="15">
        <v>745339.5959313967</v>
      </c>
      <c r="CW114" s="80">
        <v>2359.0086508432132</v>
      </c>
      <c r="CX114" s="43">
        <v>3150.1293841085435</v>
      </c>
      <c r="CY114" s="15">
        <v>753305.46023261733</v>
      </c>
      <c r="CZ114" s="80">
        <v>2373.0096654881777</v>
      </c>
      <c r="DA114" s="43">
        <v>3184.2932367133226</v>
      </c>
      <c r="DB114" s="15">
        <v>755401.77092903631</v>
      </c>
      <c r="DC114" s="80">
        <v>2405.4207501705969</v>
      </c>
      <c r="DD114" s="141">
        <f>DA114+CX114+CU114+CR114+CO114+CL114+CI114+CF114+CC114+BZ114+BW114+BT114+BQ114+BN114+BK114+BH114+BE114+BB114+AY114+AV114+AS114+AP114+AM114+AJ114+AG114+AD114+AA114+X114+U114+R114+O114+L114+I114+F114+C114</f>
        <v>113603.89180332544</v>
      </c>
      <c r="DE114" s="143" t="s">
        <v>245</v>
      </c>
    </row>
    <row r="115" spans="1:109" x14ac:dyDescent="0.35">
      <c r="A115" s="9" t="s">
        <v>64</v>
      </c>
      <c r="B115" s="10" t="s">
        <v>81</v>
      </c>
      <c r="C115" s="88">
        <v>1658.0068216952022</v>
      </c>
      <c r="D115" s="13">
        <v>490728.18558242341</v>
      </c>
      <c r="E115" s="79">
        <v>813.63067929376723</v>
      </c>
      <c r="F115" s="41">
        <v>1659.3636462628556</v>
      </c>
      <c r="G115" s="35">
        <v>495635.46743824764</v>
      </c>
      <c r="H115" s="79">
        <v>822.43947646552544</v>
      </c>
      <c r="I115" s="41">
        <v>1660.7204708305089</v>
      </c>
      <c r="J115" s="35">
        <v>500591.82211263012</v>
      </c>
      <c r="K115" s="79">
        <v>831.34308651278945</v>
      </c>
      <c r="L115" s="41">
        <v>1662.0772953981621</v>
      </c>
      <c r="M115" s="35">
        <v>505597.74033375643</v>
      </c>
      <c r="N115" s="79">
        <v>840.34252481335216</v>
      </c>
      <c r="O115" s="41">
        <v>1663.4341199658154</v>
      </c>
      <c r="P115" s="35">
        <v>510653.71773709398</v>
      </c>
      <c r="Q115" s="79">
        <v>849.43881757127474</v>
      </c>
      <c r="R115" s="41">
        <v>1608.7319921290175</v>
      </c>
      <c r="S115" s="35">
        <v>515760.25491446489</v>
      </c>
      <c r="T115" s="79">
        <v>829.72002234951697</v>
      </c>
      <c r="U115" s="41">
        <v>1554.0298642922198</v>
      </c>
      <c r="V115" s="35">
        <v>520917.85746360954</v>
      </c>
      <c r="W115" s="79">
        <v>809.52190734156704</v>
      </c>
      <c r="X115" s="41">
        <v>1499.3277364554219</v>
      </c>
      <c r="Y115" s="35">
        <v>526127.03603824566</v>
      </c>
      <c r="Z115" s="79">
        <v>788.83685803122307</v>
      </c>
      <c r="AA115" s="41">
        <v>1444.625608618624</v>
      </c>
      <c r="AB115" s="35">
        <v>531388.30639862816</v>
      </c>
      <c r="AC115" s="79">
        <v>767.65715554393807</v>
      </c>
      <c r="AD115" s="41">
        <v>1500.4065427578744</v>
      </c>
      <c r="AE115" s="35">
        <v>536702.18946261448</v>
      </c>
      <c r="AF115" s="79">
        <v>805.27147658218314</v>
      </c>
      <c r="AG115" s="41">
        <v>1482.3417941173282</v>
      </c>
      <c r="AH115" s="35">
        <v>542069.21135724068</v>
      </c>
      <c r="AI115" s="79">
        <v>803.5318472990574</v>
      </c>
      <c r="AJ115" s="41">
        <v>1464.277045476782</v>
      </c>
      <c r="AK115" s="35">
        <v>547489.90347081306</v>
      </c>
      <c r="AL115" s="79">
        <v>801.67689828261064</v>
      </c>
      <c r="AM115" s="41">
        <v>1446.2122968362355</v>
      </c>
      <c r="AN115" s="35">
        <v>552964.80250552122</v>
      </c>
      <c r="AO115" s="79">
        <v>799.70449710110518</v>
      </c>
      <c r="AP115" s="41">
        <v>1428.1475481956895</v>
      </c>
      <c r="AQ115" s="35">
        <v>558494.4505305764</v>
      </c>
      <c r="AR115" s="79">
        <v>797.61248020614153</v>
      </c>
      <c r="AS115" s="41">
        <v>1420.2017646743336</v>
      </c>
      <c r="AT115" s="35">
        <v>564079.39503588213</v>
      </c>
      <c r="AU115" s="79">
        <v>801.10655224639038</v>
      </c>
      <c r="AV115" s="41">
        <v>1417.4726868821431</v>
      </c>
      <c r="AW115" s="35">
        <v>569720.188986241</v>
      </c>
      <c r="AX115" s="79">
        <v>807.56280705332938</v>
      </c>
      <c r="AY115" s="41">
        <v>1414.7436090899523</v>
      </c>
      <c r="AZ115" s="35">
        <v>575417.39087610343</v>
      </c>
      <c r="BA115" s="79">
        <v>814.06807630118237</v>
      </c>
      <c r="BB115" s="41">
        <v>1412.014531297762</v>
      </c>
      <c r="BC115" s="35">
        <v>581171.56478486443</v>
      </c>
      <c r="BD115" s="79">
        <v>820.62269465328734</v>
      </c>
      <c r="BE115" s="41">
        <v>1409.2854535055715</v>
      </c>
      <c r="BF115" s="35">
        <v>586983.2804327131</v>
      </c>
      <c r="BG115" s="79">
        <v>827.22699856480403</v>
      </c>
      <c r="BH115" s="41">
        <v>1413.2230423800474</v>
      </c>
      <c r="BI115" s="35">
        <v>592853.11323704023</v>
      </c>
      <c r="BJ115" s="79">
        <v>837.83368037333275</v>
      </c>
      <c r="BK115" s="41">
        <v>1409.312431933474</v>
      </c>
      <c r="BL115" s="35">
        <v>598781.64436941058</v>
      </c>
      <c r="BM115" s="79">
        <v>843.87041542337863</v>
      </c>
      <c r="BN115" s="41">
        <v>1405.4018214869004</v>
      </c>
      <c r="BO115" s="35">
        <v>604769.46081310464</v>
      </c>
      <c r="BP115" s="79">
        <v>849.94410180638795</v>
      </c>
      <c r="BQ115" s="41">
        <v>1401.4912110403268</v>
      </c>
      <c r="BR115" s="35">
        <v>610817.15542123572</v>
      </c>
      <c r="BS115" s="79">
        <v>856.05487487551511</v>
      </c>
      <c r="BT115" s="41">
        <v>1397.5806005937529</v>
      </c>
      <c r="BU115" s="35">
        <v>616925.32697544806</v>
      </c>
      <c r="BV115" s="79">
        <v>862.20286899584414</v>
      </c>
      <c r="BW115" s="41">
        <v>1408.9080853852749</v>
      </c>
      <c r="BX115" s="35">
        <v>623094.58024520252</v>
      </c>
      <c r="BY115" s="79">
        <v>877.88299206720978</v>
      </c>
      <c r="BZ115" s="41">
        <v>1380.3307331856581</v>
      </c>
      <c r="CA115" s="35">
        <v>629325.52604765457</v>
      </c>
      <c r="CB115" s="79">
        <v>868.67736478180893</v>
      </c>
      <c r="CC115" s="41">
        <v>1351.7533809860408</v>
      </c>
      <c r="CD115" s="35">
        <v>635618.78130813106</v>
      </c>
      <c r="CE115" s="79">
        <v>859.19983665149311</v>
      </c>
      <c r="CF115" s="41">
        <v>1323.176028786424</v>
      </c>
      <c r="CG115" s="35">
        <v>641974.96912121237</v>
      </c>
      <c r="CH115" s="79">
        <v>849.445890222093</v>
      </c>
      <c r="CI115" s="41">
        <v>1294.598676586807</v>
      </c>
      <c r="CJ115" s="35">
        <v>648394.71881242446</v>
      </c>
      <c r="CK115" s="79">
        <v>839.4109448804395</v>
      </c>
      <c r="CL115" s="41">
        <v>1266.0213243871899</v>
      </c>
      <c r="CM115" s="35">
        <v>654878.66600054875</v>
      </c>
      <c r="CN115" s="79">
        <v>829.09035604293092</v>
      </c>
      <c r="CO115" s="41">
        <v>1256.47274582719</v>
      </c>
      <c r="CP115" s="35">
        <v>661427.45266055421</v>
      </c>
      <c r="CQ115" s="79">
        <v>831.06556760989019</v>
      </c>
      <c r="CR115" s="41">
        <v>1246.9241672671899</v>
      </c>
      <c r="CS115" s="35">
        <v>668041.7271871597</v>
      </c>
      <c r="CT115" s="79">
        <v>832.99737437258432</v>
      </c>
      <c r="CU115" s="41">
        <v>1237.3755887071898</v>
      </c>
      <c r="CV115" s="35">
        <v>674722.14445903129</v>
      </c>
      <c r="CW115" s="79">
        <v>834.88471071377137</v>
      </c>
      <c r="CX115" s="41">
        <v>1227.8270101471899</v>
      </c>
      <c r="CY115" s="35">
        <v>681469.36590362166</v>
      </c>
      <c r="CZ115" s="79">
        <v>836.72649404434515</v>
      </c>
      <c r="DA115" s="41">
        <v>1218.27843158719</v>
      </c>
      <c r="DB115" s="35">
        <v>688284.05956265784</v>
      </c>
      <c r="DC115" s="79">
        <v>838.52162457045893</v>
      </c>
    </row>
    <row r="116" spans="1:109" x14ac:dyDescent="0.35">
      <c r="A116" s="57" t="s">
        <v>65</v>
      </c>
      <c r="B116" s="55" t="s">
        <v>36</v>
      </c>
      <c r="C116" s="90">
        <v>331.16849999999999</v>
      </c>
      <c r="D116" s="65">
        <v>488300</v>
      </c>
      <c r="E116" s="79">
        <v>161.70957855</v>
      </c>
      <c r="F116" s="128">
        <v>373.8029251981506</v>
      </c>
      <c r="G116" s="35">
        <v>493183</v>
      </c>
      <c r="H116" s="79">
        <v>184.35324805799951</v>
      </c>
      <c r="I116" s="128">
        <v>416.43735039630121</v>
      </c>
      <c r="J116" s="35">
        <v>498114.83</v>
      </c>
      <c r="K116" s="79">
        <v>207.43361999830401</v>
      </c>
      <c r="L116" s="128">
        <v>459.07177559445182</v>
      </c>
      <c r="M116" s="35">
        <v>503095.97830000002</v>
      </c>
      <c r="N116" s="79">
        <v>230.95716405260882</v>
      </c>
      <c r="O116" s="136">
        <v>501.70620079260243</v>
      </c>
      <c r="P116" s="35">
        <v>508126.93808300002</v>
      </c>
      <c r="Q116" s="79">
        <v>254.93043562599988</v>
      </c>
      <c r="R116" s="128">
        <v>475.73569379128145</v>
      </c>
      <c r="S116" s="35">
        <v>513208.20746383001</v>
      </c>
      <c r="T116" s="79">
        <v>244.15146263718506</v>
      </c>
      <c r="U116" s="128">
        <v>449.76518678996047</v>
      </c>
      <c r="V116" s="35">
        <v>518340.28953846829</v>
      </c>
      <c r="W116" s="79">
        <v>233.13141714503141</v>
      </c>
      <c r="X116" s="128">
        <v>423.79467978863948</v>
      </c>
      <c r="Y116" s="35">
        <v>523523.69243385299</v>
      </c>
      <c r="Z116" s="79">
        <v>221.86655559677092</v>
      </c>
      <c r="AA116" s="128">
        <v>397.8241727873185</v>
      </c>
      <c r="AB116" s="35">
        <v>528758.92935819156</v>
      </c>
      <c r="AC116" s="79">
        <v>210.35308367583073</v>
      </c>
      <c r="AD116" s="136">
        <v>371.85366578599741</v>
      </c>
      <c r="AE116" s="35">
        <v>534046.51865177345</v>
      </c>
      <c r="AF116" s="79">
        <v>198.587155660912</v>
      </c>
      <c r="AG116" s="128">
        <v>371.85410326089834</v>
      </c>
      <c r="AH116" s="35">
        <v>539386.98383829114</v>
      </c>
      <c r="AI116" s="79">
        <v>200.57326318578842</v>
      </c>
      <c r="AJ116" s="128">
        <v>371.85454073579928</v>
      </c>
      <c r="AK116" s="35">
        <v>544780.85367667407</v>
      </c>
      <c r="AL116" s="79">
        <v>202.5792341455963</v>
      </c>
      <c r="AM116" s="128">
        <v>371.85497821070021</v>
      </c>
      <c r="AN116" s="35">
        <v>550228.66221344087</v>
      </c>
      <c r="AO116" s="79">
        <v>204.60526719828181</v>
      </c>
      <c r="AP116" s="128">
        <v>371.85541568560114</v>
      </c>
      <c r="AQ116" s="35">
        <v>555730.94883557525</v>
      </c>
      <c r="AR116" s="79">
        <v>206.65156298860637</v>
      </c>
      <c r="AS116" s="136">
        <v>371.85585316050214</v>
      </c>
      <c r="AT116" s="35">
        <v>561288.25832393102</v>
      </c>
      <c r="AU116" s="79">
        <v>208.71832416801769</v>
      </c>
      <c r="AV116" s="128">
        <v>371.85585316050214</v>
      </c>
      <c r="AW116" s="35">
        <v>566901.14090717037</v>
      </c>
      <c r="AX116" s="79">
        <v>210.80550740969787</v>
      </c>
      <c r="AY116" s="128">
        <v>371.85585316050214</v>
      </c>
      <c r="AZ116" s="35">
        <v>572570.15231624211</v>
      </c>
      <c r="BA116" s="79">
        <v>212.91356248379486</v>
      </c>
      <c r="BB116" s="128">
        <v>371.85585316050214</v>
      </c>
      <c r="BC116" s="35">
        <v>578295.85383940453</v>
      </c>
      <c r="BD116" s="79">
        <v>215.04269810863281</v>
      </c>
      <c r="BE116" s="128">
        <v>371.85585316050214</v>
      </c>
      <c r="BF116" s="35">
        <v>584078.8123777986</v>
      </c>
      <c r="BG116" s="79">
        <v>217.19312508971916</v>
      </c>
      <c r="BH116" s="136">
        <v>371.85585316050214</v>
      </c>
      <c r="BI116" s="35">
        <v>589919.60050157655</v>
      </c>
      <c r="BJ116" s="79">
        <v>219.36505634061635</v>
      </c>
      <c r="BK116" s="128">
        <v>371.85585316050214</v>
      </c>
      <c r="BL116" s="35">
        <v>595818.79650659231</v>
      </c>
      <c r="BM116" s="79">
        <v>221.55870690402247</v>
      </c>
      <c r="BN116" s="128">
        <v>371.85585316050214</v>
      </c>
      <c r="BO116" s="35">
        <v>601776.98447165824</v>
      </c>
      <c r="BP116" s="79">
        <v>223.77429397306273</v>
      </c>
      <c r="BQ116" s="128">
        <v>371.85585316050214</v>
      </c>
      <c r="BR116" s="35">
        <v>607794.75431637478</v>
      </c>
      <c r="BS116" s="79">
        <v>226.01203691279335</v>
      </c>
      <c r="BT116" s="128">
        <v>371.85585316050214</v>
      </c>
      <c r="BU116" s="35">
        <v>613872.70185953856</v>
      </c>
      <c r="BV116" s="79">
        <v>228.27215728192127</v>
      </c>
      <c r="BW116" s="136">
        <v>371.85585316050214</v>
      </c>
      <c r="BX116" s="35">
        <v>620011.428878134</v>
      </c>
      <c r="BY116" s="79">
        <v>230.55487885474051</v>
      </c>
      <c r="BZ116" s="128">
        <v>371.85585316050214</v>
      </c>
      <c r="CA116" s="35">
        <v>626211.5431669153</v>
      </c>
      <c r="CB116" s="79">
        <v>232.86042764328789</v>
      </c>
      <c r="CC116" s="128">
        <v>371.85585316050214</v>
      </c>
      <c r="CD116" s="35">
        <v>632473.65859858447</v>
      </c>
      <c r="CE116" s="79">
        <v>235.1890319197208</v>
      </c>
      <c r="CF116" s="128">
        <v>371.85585316050214</v>
      </c>
      <c r="CG116" s="35">
        <v>638798.39518457034</v>
      </c>
      <c r="CH116" s="79">
        <v>237.540922238918</v>
      </c>
      <c r="CI116" s="128">
        <v>371.85585316050214</v>
      </c>
      <c r="CJ116" s="35">
        <v>645186.37913641601</v>
      </c>
      <c r="CK116" s="79">
        <v>239.91633146130718</v>
      </c>
      <c r="CL116" s="136">
        <v>371.85585316050214</v>
      </c>
      <c r="CM116" s="35">
        <v>651638.24292778014</v>
      </c>
      <c r="CN116" s="79">
        <v>242.31549477592023</v>
      </c>
      <c r="CO116" s="128">
        <v>371.85585316050214</v>
      </c>
      <c r="CP116" s="35">
        <v>658154.6253570579</v>
      </c>
      <c r="CQ116" s="79">
        <v>244.73864972367943</v>
      </c>
      <c r="CR116" s="128">
        <v>371.85585316050214</v>
      </c>
      <c r="CS116" s="35">
        <v>664736.17161062849</v>
      </c>
      <c r="CT116" s="79">
        <v>247.18603622091621</v>
      </c>
      <c r="CU116" s="128">
        <v>371.85585316050214</v>
      </c>
      <c r="CV116" s="35">
        <v>671383.53332673479</v>
      </c>
      <c r="CW116" s="79">
        <v>249.65789658312539</v>
      </c>
      <c r="CX116" s="128">
        <v>371.85585316050214</v>
      </c>
      <c r="CY116" s="35">
        <v>678097.36866000213</v>
      </c>
      <c r="CZ116" s="79">
        <v>252.15447554895664</v>
      </c>
      <c r="DA116" s="136">
        <v>371.85585316050214</v>
      </c>
      <c r="DB116" s="35">
        <v>684878.34234660212</v>
      </c>
      <c r="DC116" s="79">
        <v>254.67602030444618</v>
      </c>
    </row>
    <row r="117" spans="1:109" x14ac:dyDescent="0.35">
      <c r="A117" s="57" t="s">
        <v>66</v>
      </c>
      <c r="B117" s="55" t="s">
        <v>33</v>
      </c>
      <c r="C117" s="90">
        <v>335.59715867520242</v>
      </c>
      <c r="D117" s="65">
        <v>488300</v>
      </c>
      <c r="E117" s="79">
        <v>163.87209258110133</v>
      </c>
      <c r="F117" s="128">
        <v>317.66437657748281</v>
      </c>
      <c r="G117" s="35">
        <v>493183</v>
      </c>
      <c r="H117" s="79">
        <v>156.66667023361271</v>
      </c>
      <c r="I117" s="128">
        <v>299.7315944797632</v>
      </c>
      <c r="J117" s="35">
        <v>498114.83</v>
      </c>
      <c r="K117" s="79">
        <v>149.30075222991618</v>
      </c>
      <c r="L117" s="128">
        <v>281.79881238204359</v>
      </c>
      <c r="M117" s="35">
        <v>503095.97830000002</v>
      </c>
      <c r="N117" s="79">
        <v>141.77184919912236</v>
      </c>
      <c r="O117" s="93">
        <v>263.86603028432404</v>
      </c>
      <c r="P117" s="35">
        <v>508126.93808300002</v>
      </c>
      <c r="Q117" s="79">
        <v>134.07743803248974</v>
      </c>
      <c r="R117" s="128">
        <v>245.13557898622597</v>
      </c>
      <c r="S117" s="35">
        <v>513208.20746383001</v>
      </c>
      <c r="T117" s="79">
        <v>125.80559107712914</v>
      </c>
      <c r="U117" s="128">
        <v>226.40512768812789</v>
      </c>
      <c r="V117" s="35">
        <v>518340.28953846829</v>
      </c>
      <c r="W117" s="79">
        <v>117.3548994388581</v>
      </c>
      <c r="X117" s="128">
        <v>207.67467639002982</v>
      </c>
      <c r="Y117" s="35">
        <v>523523.69243385299</v>
      </c>
      <c r="Z117" s="79">
        <v>108.72261340871393</v>
      </c>
      <c r="AA117" s="128">
        <v>188.94422509193174</v>
      </c>
      <c r="AB117" s="35">
        <v>528758.92935819156</v>
      </c>
      <c r="AC117" s="79">
        <v>99.905946168022979</v>
      </c>
      <c r="AD117" s="93">
        <v>170.2137737938337</v>
      </c>
      <c r="AE117" s="35">
        <v>534046.51865177345</v>
      </c>
      <c r="AF117" s="79">
        <v>90.902073321177355</v>
      </c>
      <c r="AG117" s="128">
        <v>164.34562037448606</v>
      </c>
      <c r="AH117" s="35">
        <v>539386.98383829114</v>
      </c>
      <c r="AI117" s="79">
        <v>88.645888480826841</v>
      </c>
      <c r="AJ117" s="128">
        <v>158.47746695513842</v>
      </c>
      <c r="AK117" s="35">
        <v>544780.85367667407</v>
      </c>
      <c r="AL117" s="79">
        <v>86.335489736337209</v>
      </c>
      <c r="AM117" s="128">
        <v>152.60931353579079</v>
      </c>
      <c r="AN117" s="35">
        <v>550228.66221344087</v>
      </c>
      <c r="AO117" s="79">
        <v>83.970018428109725</v>
      </c>
      <c r="AP117" s="128">
        <v>146.74116011644315</v>
      </c>
      <c r="AQ117" s="35">
        <v>555730.94883557525</v>
      </c>
      <c r="AR117" s="79">
        <v>81.548604144744019</v>
      </c>
      <c r="AS117" s="93">
        <v>140.87300669709555</v>
      </c>
      <c r="AT117" s="35">
        <v>561288.25832393102</v>
      </c>
      <c r="AU117" s="79">
        <v>79.070364573868233</v>
      </c>
      <c r="AV117" s="128">
        <v>142.20483963104962</v>
      </c>
      <c r="AW117" s="35">
        <v>566901.14090717037</v>
      </c>
      <c r="AX117" s="79">
        <v>80.616085829363229</v>
      </c>
      <c r="AY117" s="128">
        <v>143.5366725650037</v>
      </c>
      <c r="AZ117" s="35">
        <v>572570.15231624211</v>
      </c>
      <c r="BA117" s="79">
        <v>82.184814473510741</v>
      </c>
      <c r="BB117" s="128">
        <v>144.86850549895777</v>
      </c>
      <c r="BC117" s="35">
        <v>578295.85383940453</v>
      </c>
      <c r="BD117" s="79">
        <v>83.776856081958243</v>
      </c>
      <c r="BE117" s="128">
        <v>146.20033843291185</v>
      </c>
      <c r="BF117" s="35">
        <v>584078.8123777986</v>
      </c>
      <c r="BG117" s="79">
        <v>85.392520041127383</v>
      </c>
      <c r="BH117" s="93">
        <v>147.53217136686587</v>
      </c>
      <c r="BI117" s="35">
        <v>589919.60050157655</v>
      </c>
      <c r="BJ117" s="79">
        <v>87.032119593871641</v>
      </c>
      <c r="BK117" s="128">
        <v>148.65316499164413</v>
      </c>
      <c r="BL117" s="35">
        <v>595818.79650659231</v>
      </c>
      <c r="BM117" s="79">
        <v>88.570349862217313</v>
      </c>
      <c r="BN117" s="128">
        <v>149.7741586164224</v>
      </c>
      <c r="BO117" s="35">
        <v>601776.98447165824</v>
      </c>
      <c r="BP117" s="79">
        <v>90.130641523970496</v>
      </c>
      <c r="BQ117" s="128">
        <v>150.89515224120066</v>
      </c>
      <c r="BR117" s="35">
        <v>607794.75431637478</v>
      </c>
      <c r="BS117" s="79">
        <v>91.713281983972522</v>
      </c>
      <c r="BT117" s="128">
        <v>152.01614586597893</v>
      </c>
      <c r="BU117" s="35">
        <v>613872.70185953856</v>
      </c>
      <c r="BV117" s="79">
        <v>93.318562189022217</v>
      </c>
      <c r="BW117" s="93">
        <v>153.13713949075725</v>
      </c>
      <c r="BX117" s="35">
        <v>620011.428878134</v>
      </c>
      <c r="BY117" s="79">
        <v>94.946776669974525</v>
      </c>
      <c r="BZ117" s="128">
        <v>154.13709161114028</v>
      </c>
      <c r="CA117" s="35">
        <v>626211.5431669153</v>
      </c>
      <c r="CB117" s="79">
        <v>96.522425997072361</v>
      </c>
      <c r="CC117" s="128">
        <v>155.13704373152331</v>
      </c>
      <c r="CD117" s="35">
        <v>632473.65859858447</v>
      </c>
      <c r="CE117" s="79">
        <v>98.12009363304513</v>
      </c>
      <c r="CF117" s="128">
        <v>156.13699585190633</v>
      </c>
      <c r="CG117" s="35">
        <v>638798.39518457034</v>
      </c>
      <c r="CH117" s="79">
        <v>99.740062379137683</v>
      </c>
      <c r="CI117" s="128">
        <v>157.13694797228936</v>
      </c>
      <c r="CJ117" s="35">
        <v>645186.37913641601</v>
      </c>
      <c r="CK117" s="79">
        <v>101.38261849078876</v>
      </c>
      <c r="CL117" s="93">
        <v>158.13690009267245</v>
      </c>
      <c r="CM117" s="35">
        <v>651638.24292778014</v>
      </c>
      <c r="CN117" s="79">
        <v>103.04805171843499</v>
      </c>
      <c r="CO117" s="128">
        <v>158.13690009267245</v>
      </c>
      <c r="CP117" s="35">
        <v>658154.6253570579</v>
      </c>
      <c r="CQ117" s="79">
        <v>104.07853223561933</v>
      </c>
      <c r="CR117" s="128">
        <v>158.13690009267245</v>
      </c>
      <c r="CS117" s="35">
        <v>664736.17161062849</v>
      </c>
      <c r="CT117" s="79">
        <v>105.11931755797553</v>
      </c>
      <c r="CU117" s="128">
        <v>158.13690009267245</v>
      </c>
      <c r="CV117" s="35">
        <v>671383.53332673479</v>
      </c>
      <c r="CW117" s="79">
        <v>106.17051073355529</v>
      </c>
      <c r="CX117" s="128">
        <v>158.13690009267245</v>
      </c>
      <c r="CY117" s="35">
        <v>678097.36866000213</v>
      </c>
      <c r="CZ117" s="79">
        <v>107.23221584089085</v>
      </c>
      <c r="DA117" s="93">
        <v>158.13690009267245</v>
      </c>
      <c r="DB117" s="35">
        <v>684878.34234660212</v>
      </c>
      <c r="DC117" s="79">
        <v>108.30453799929974</v>
      </c>
    </row>
    <row r="118" spans="1:109" x14ac:dyDescent="0.35">
      <c r="A118" s="57" t="s">
        <v>67</v>
      </c>
      <c r="B118" s="55" t="s">
        <v>34</v>
      </c>
      <c r="C118" s="90">
        <v>17</v>
      </c>
      <c r="D118" s="65">
        <v>488300</v>
      </c>
      <c r="E118" s="79">
        <v>8.3010999999999999</v>
      </c>
      <c r="F118" s="124">
        <v>17</v>
      </c>
      <c r="G118" s="35">
        <v>493183</v>
      </c>
      <c r="H118" s="79">
        <v>8.3841110000000008</v>
      </c>
      <c r="I118" s="124">
        <v>17</v>
      </c>
      <c r="J118" s="35">
        <v>498114.83</v>
      </c>
      <c r="K118" s="79">
        <v>8.4679521099999988</v>
      </c>
      <c r="L118" s="124">
        <v>17</v>
      </c>
      <c r="M118" s="35">
        <v>503095.97830000002</v>
      </c>
      <c r="N118" s="79">
        <v>8.5526316311000006</v>
      </c>
      <c r="O118" s="136">
        <v>17</v>
      </c>
      <c r="P118" s="35">
        <v>508126.93808300002</v>
      </c>
      <c r="Q118" s="79">
        <v>8.6381579474110008</v>
      </c>
      <c r="R118" s="124">
        <v>17</v>
      </c>
      <c r="S118" s="35">
        <v>513208.20746383001</v>
      </c>
      <c r="T118" s="79">
        <v>8.7245395268851116</v>
      </c>
      <c r="U118" s="124">
        <v>17</v>
      </c>
      <c r="V118" s="35">
        <v>518340.28953846829</v>
      </c>
      <c r="W118" s="79">
        <v>8.8117849221539615</v>
      </c>
      <c r="X118" s="124">
        <v>17</v>
      </c>
      <c r="Y118" s="35">
        <v>523523.69243385299</v>
      </c>
      <c r="Z118" s="79">
        <v>8.8999027713755012</v>
      </c>
      <c r="AA118" s="124">
        <v>17</v>
      </c>
      <c r="AB118" s="35">
        <v>528758.92935819156</v>
      </c>
      <c r="AC118" s="79">
        <v>8.9889017990892572</v>
      </c>
      <c r="AD118" s="136">
        <v>127.48306197604782</v>
      </c>
      <c r="AE118" s="35">
        <v>534046.51865177345</v>
      </c>
      <c r="AF118" s="79">
        <v>68.08188543537662</v>
      </c>
      <c r="AG118" s="124">
        <v>127.48306197604782</v>
      </c>
      <c r="AH118" s="35">
        <v>539386.98383829114</v>
      </c>
      <c r="AI118" s="79">
        <v>68.762704289730365</v>
      </c>
      <c r="AJ118" s="124">
        <v>127.48306197604782</v>
      </c>
      <c r="AK118" s="35">
        <v>544780.85367667407</v>
      </c>
      <c r="AL118" s="79">
        <v>69.450331332627684</v>
      </c>
      <c r="AM118" s="124">
        <v>127.48306197604782</v>
      </c>
      <c r="AN118" s="35">
        <v>550228.66221344087</v>
      </c>
      <c r="AO118" s="79">
        <v>70.144834645953964</v>
      </c>
      <c r="AP118" s="124">
        <v>127.48306197604782</v>
      </c>
      <c r="AQ118" s="35">
        <v>555730.94883557525</v>
      </c>
      <c r="AR118" s="79">
        <v>70.846282992413506</v>
      </c>
      <c r="AS118" s="136">
        <v>137.60202709523807</v>
      </c>
      <c r="AT118" s="35">
        <v>561288.25832393102</v>
      </c>
      <c r="AU118" s="79">
        <v>77.234402130128544</v>
      </c>
      <c r="AV118" s="124">
        <v>137.60202709523807</v>
      </c>
      <c r="AW118" s="35">
        <v>566901.14090717037</v>
      </c>
      <c r="AX118" s="79">
        <v>78.006746151429837</v>
      </c>
      <c r="AY118" s="124">
        <v>137.60202709523807</v>
      </c>
      <c r="AZ118" s="35">
        <v>572570.15231624211</v>
      </c>
      <c r="BA118" s="79">
        <v>78.786813612944144</v>
      </c>
      <c r="BB118" s="124">
        <v>137.60202709523807</v>
      </c>
      <c r="BC118" s="35">
        <v>578295.85383940453</v>
      </c>
      <c r="BD118" s="79">
        <v>79.574681749073576</v>
      </c>
      <c r="BE118" s="124">
        <v>137.60202709523807</v>
      </c>
      <c r="BF118" s="35">
        <v>584078.8123777986</v>
      </c>
      <c r="BG118" s="79">
        <v>80.370428566564328</v>
      </c>
      <c r="BH118" s="136">
        <v>144.26869376190473</v>
      </c>
      <c r="BI118" s="35">
        <v>589919.60050157655</v>
      </c>
      <c r="BJ118" s="79">
        <v>85.106930188907128</v>
      </c>
      <c r="BK118" s="124">
        <v>144.26869376190473</v>
      </c>
      <c r="BL118" s="35">
        <v>595818.79650659231</v>
      </c>
      <c r="BM118" s="79">
        <v>85.957999490796198</v>
      </c>
      <c r="BN118" s="124">
        <v>144.26869376190473</v>
      </c>
      <c r="BO118" s="35">
        <v>601776.98447165824</v>
      </c>
      <c r="BP118" s="79">
        <v>86.817579485704158</v>
      </c>
      <c r="BQ118" s="124">
        <v>144.26869376190473</v>
      </c>
      <c r="BR118" s="35">
        <v>607794.75431637478</v>
      </c>
      <c r="BS118" s="79">
        <v>87.685755280561196</v>
      </c>
      <c r="BT118" s="124">
        <v>144.26869376190473</v>
      </c>
      <c r="BU118" s="35">
        <v>613872.70185953856</v>
      </c>
      <c r="BV118" s="79">
        <v>88.562612833366813</v>
      </c>
      <c r="BW118" s="136">
        <v>159.50678899999997</v>
      </c>
      <c r="BX118" s="35">
        <v>620011.428878134</v>
      </c>
      <c r="BY118" s="79">
        <v>98.896032163653004</v>
      </c>
      <c r="BZ118" s="124">
        <v>159.50678899999997</v>
      </c>
      <c r="CA118" s="35">
        <v>626211.5431669153</v>
      </c>
      <c r="CB118" s="79">
        <v>99.88499248528953</v>
      </c>
      <c r="CC118" s="124">
        <v>159.50678899999997</v>
      </c>
      <c r="CD118" s="35">
        <v>632473.65859858447</v>
      </c>
      <c r="CE118" s="79">
        <v>100.88384241014244</v>
      </c>
      <c r="CF118" s="124">
        <v>159.50678899999997</v>
      </c>
      <c r="CG118" s="35">
        <v>638798.39518457034</v>
      </c>
      <c r="CH118" s="79">
        <v>101.89268083424386</v>
      </c>
      <c r="CI118" s="124">
        <v>159.50678899999997</v>
      </c>
      <c r="CJ118" s="35">
        <v>645186.37913641601</v>
      </c>
      <c r="CK118" s="79">
        <v>102.91160764258629</v>
      </c>
      <c r="CL118" s="136">
        <v>159.50678899999997</v>
      </c>
      <c r="CM118" s="35">
        <v>651638.24292778014</v>
      </c>
      <c r="CN118" s="79">
        <v>103.94072371901215</v>
      </c>
      <c r="CO118" s="124">
        <v>159.50678899999997</v>
      </c>
      <c r="CP118" s="35">
        <v>658154.6253570579</v>
      </c>
      <c r="CQ118" s="79">
        <v>104.98013095620227</v>
      </c>
      <c r="CR118" s="124">
        <v>159.50678899999997</v>
      </c>
      <c r="CS118" s="35">
        <v>664736.17161062849</v>
      </c>
      <c r="CT118" s="79">
        <v>106.02993226576429</v>
      </c>
      <c r="CU118" s="124">
        <v>159.50678899999997</v>
      </c>
      <c r="CV118" s="35">
        <v>671383.53332673479</v>
      </c>
      <c r="CW118" s="79">
        <v>107.09023158842194</v>
      </c>
      <c r="CX118" s="124">
        <v>159.50678899999997</v>
      </c>
      <c r="CY118" s="35">
        <v>678097.36866000213</v>
      </c>
      <c r="CZ118" s="79">
        <v>108.16113390430615</v>
      </c>
      <c r="DA118" s="136">
        <v>159.50678899999997</v>
      </c>
      <c r="DB118" s="35">
        <v>684878.34234660212</v>
      </c>
      <c r="DC118" s="79">
        <v>109.2427452433492</v>
      </c>
    </row>
    <row r="119" spans="1:109" x14ac:dyDescent="0.35">
      <c r="A119" s="57" t="s">
        <v>68</v>
      </c>
      <c r="B119" s="55" t="s">
        <v>62</v>
      </c>
      <c r="C119" s="90">
        <v>904.46736301999999</v>
      </c>
      <c r="D119" s="65">
        <v>488300</v>
      </c>
      <c r="E119" s="79">
        <v>441.65141336266601</v>
      </c>
      <c r="F119" s="128">
        <v>881.67532226499998</v>
      </c>
      <c r="G119" s="35">
        <v>493183</v>
      </c>
      <c r="H119" s="79">
        <v>434.82728046061953</v>
      </c>
      <c r="I119" s="128">
        <v>858.88328150999996</v>
      </c>
      <c r="J119" s="35">
        <v>498114.83</v>
      </c>
      <c r="K119" s="79">
        <v>427.82249975919581</v>
      </c>
      <c r="L119" s="128">
        <v>836.09124075499994</v>
      </c>
      <c r="M119" s="35">
        <v>503095.97830000002</v>
      </c>
      <c r="N119" s="79">
        <v>420.63414071569753</v>
      </c>
      <c r="O119" s="136">
        <v>813.29919999999993</v>
      </c>
      <c r="P119" s="35">
        <v>508126.93808300002</v>
      </c>
      <c r="Q119" s="79">
        <v>413.2592322413534</v>
      </c>
      <c r="R119" s="128">
        <v>804.01497081199989</v>
      </c>
      <c r="S119" s="35">
        <v>513208.20746383001</v>
      </c>
      <c r="T119" s="79">
        <v>412.62708194451005</v>
      </c>
      <c r="U119" s="128">
        <v>794.73074162399985</v>
      </c>
      <c r="V119" s="35">
        <v>518340.28953846829</v>
      </c>
      <c r="W119" s="79">
        <v>411.94096271850572</v>
      </c>
      <c r="X119" s="128">
        <v>785.44651243599981</v>
      </c>
      <c r="Y119" s="35">
        <v>523523.69243385299</v>
      </c>
      <c r="Z119" s="79">
        <v>411.19985839978682</v>
      </c>
      <c r="AA119" s="128">
        <v>776.16228324799977</v>
      </c>
      <c r="AB119" s="35">
        <v>528758.92935819156</v>
      </c>
      <c r="AC119" s="79">
        <v>410.40273789842178</v>
      </c>
      <c r="AD119" s="136">
        <v>766.87805405999995</v>
      </c>
      <c r="AE119" s="35">
        <v>534046.51865177345</v>
      </c>
      <c r="AF119" s="79">
        <v>409.54855500118947</v>
      </c>
      <c r="AG119" s="128">
        <v>755.09868536879992</v>
      </c>
      <c r="AH119" s="35">
        <v>539386.98383829114</v>
      </c>
      <c r="AI119" s="79">
        <v>407.29040240133577</v>
      </c>
      <c r="AJ119" s="128">
        <v>743.31931667759989</v>
      </c>
      <c r="AK119" s="35">
        <v>544780.85367667407</v>
      </c>
      <c r="AL119" s="79">
        <v>404.9461318939849</v>
      </c>
      <c r="AM119" s="128">
        <v>731.53994798639985</v>
      </c>
      <c r="AN119" s="35">
        <v>550228.66221344087</v>
      </c>
      <c r="AO119" s="79">
        <v>402.51424693624693</v>
      </c>
      <c r="AP119" s="128">
        <v>719.76057929519982</v>
      </c>
      <c r="AQ119" s="35">
        <v>555730.94883557525</v>
      </c>
      <c r="AR119" s="79">
        <v>399.99322966616472</v>
      </c>
      <c r="AS119" s="136">
        <v>707.9812106039999</v>
      </c>
      <c r="AT119" s="35">
        <v>561288.25832393102</v>
      </c>
      <c r="AU119" s="79">
        <v>397.38154062598727</v>
      </c>
      <c r="AV119" s="128">
        <v>704.7904849631999</v>
      </c>
      <c r="AW119" s="35">
        <v>566901.14090717037</v>
      </c>
      <c r="AX119" s="79">
        <v>399.54653002615595</v>
      </c>
      <c r="AY119" s="128">
        <v>701.5997593223999</v>
      </c>
      <c r="AZ119" s="35">
        <v>572570.15231624211</v>
      </c>
      <c r="BA119" s="79">
        <v>401.71508106026528</v>
      </c>
      <c r="BB119" s="128">
        <v>698.40903368159991</v>
      </c>
      <c r="BC119" s="35">
        <v>578295.85383940453</v>
      </c>
      <c r="BD119" s="79">
        <v>403.88704846205422</v>
      </c>
      <c r="BE119" s="128">
        <v>695.21830804079991</v>
      </c>
      <c r="BF119" s="35">
        <v>584078.8123777986</v>
      </c>
      <c r="BG119" s="79">
        <v>406.06228370377295</v>
      </c>
      <c r="BH119" s="136">
        <v>692.02758240000014</v>
      </c>
      <c r="BI119" s="35">
        <v>589919.60050157655</v>
      </c>
      <c r="BJ119" s="79">
        <v>408.24063494547994</v>
      </c>
      <c r="BK119" s="128">
        <v>687.5350579200001</v>
      </c>
      <c r="BL119" s="35">
        <v>595818.79650659231</v>
      </c>
      <c r="BM119" s="79">
        <v>409.64631076598471</v>
      </c>
      <c r="BN119" s="128">
        <v>683.04253344000006</v>
      </c>
      <c r="BO119" s="35">
        <v>601776.98447165824</v>
      </c>
      <c r="BP119" s="79">
        <v>411.03927603940502</v>
      </c>
      <c r="BQ119" s="128">
        <v>678.55000896000001</v>
      </c>
      <c r="BR119" s="35">
        <v>607794.75431637478</v>
      </c>
      <c r="BS119" s="79">
        <v>412.41913598721715</v>
      </c>
      <c r="BT119" s="128">
        <v>674.05748447999997</v>
      </c>
      <c r="BU119" s="35">
        <v>613872.70185953856</v>
      </c>
      <c r="BV119" s="79">
        <v>413.78548920638156</v>
      </c>
      <c r="BW119" s="136">
        <v>669.56496000000016</v>
      </c>
      <c r="BX119" s="35">
        <v>620011.428878134</v>
      </c>
      <c r="BY119" s="79">
        <v>415.1379275763307</v>
      </c>
      <c r="BZ119" s="128">
        <v>639.9876556800001</v>
      </c>
      <c r="CA119" s="35">
        <v>626211.5431669153</v>
      </c>
      <c r="CB119" s="79">
        <v>400.76765747114933</v>
      </c>
      <c r="CC119" s="128">
        <v>610.41035136000005</v>
      </c>
      <c r="CD119" s="35">
        <v>632473.65859858447</v>
      </c>
      <c r="CE119" s="79">
        <v>386.06846817110664</v>
      </c>
      <c r="CF119" s="128">
        <v>580.83304704</v>
      </c>
      <c r="CG119" s="35">
        <v>638798.39518457034</v>
      </c>
      <c r="CH119" s="79">
        <v>371.03521831931602</v>
      </c>
      <c r="CI119" s="128">
        <v>551.25574271999994</v>
      </c>
      <c r="CJ119" s="35">
        <v>645186.37913641601</v>
      </c>
      <c r="CK119" s="79">
        <v>355.6626966236725</v>
      </c>
      <c r="CL119" s="136">
        <v>521.6784384</v>
      </c>
      <c r="CM119" s="35">
        <v>651638.24292778014</v>
      </c>
      <c r="CN119" s="79">
        <v>339.94562097228419</v>
      </c>
      <c r="CO119" s="128">
        <v>512.12985983999999</v>
      </c>
      <c r="CP119" s="35">
        <v>658154.6253570579</v>
      </c>
      <c r="CQ119" s="79">
        <v>337.06063603715779</v>
      </c>
      <c r="CR119" s="128">
        <v>502.58128127999998</v>
      </c>
      <c r="CS119" s="35">
        <v>664736.17161062849</v>
      </c>
      <c r="CT119" s="79">
        <v>334.08395684123167</v>
      </c>
      <c r="CU119" s="128">
        <v>493.03270271999997</v>
      </c>
      <c r="CV119" s="35">
        <v>671383.53332673479</v>
      </c>
      <c r="CW119" s="79">
        <v>331.01403799778325</v>
      </c>
      <c r="CX119" s="128">
        <v>483.48412415999996</v>
      </c>
      <c r="CY119" s="35">
        <v>678097.36866000213</v>
      </c>
      <c r="CZ119" s="79">
        <v>327.84931238178177</v>
      </c>
      <c r="DA119" s="136">
        <v>473.93554560000007</v>
      </c>
      <c r="DB119" s="35">
        <v>684878.34234660212</v>
      </c>
      <c r="DC119" s="79">
        <v>324.58819084966052</v>
      </c>
    </row>
    <row r="120" spans="1:109" x14ac:dyDescent="0.35">
      <c r="A120" s="57" t="s">
        <v>69</v>
      </c>
      <c r="B120" s="55" t="s">
        <v>269</v>
      </c>
      <c r="C120" s="90">
        <v>36.22379999999999</v>
      </c>
      <c r="D120" s="65">
        <v>546000</v>
      </c>
      <c r="E120" s="79">
        <v>19.778194799999994</v>
      </c>
      <c r="F120" s="128">
        <v>35.946022222222219</v>
      </c>
      <c r="G120" s="35">
        <v>551460</v>
      </c>
      <c r="H120" s="79">
        <v>19.822793414666663</v>
      </c>
      <c r="I120" s="128">
        <v>35.668244444444447</v>
      </c>
      <c r="J120" s="35">
        <v>556974.6</v>
      </c>
      <c r="K120" s="79">
        <v>19.866306182146669</v>
      </c>
      <c r="L120" s="128">
        <v>35.390466666666676</v>
      </c>
      <c r="M120" s="35">
        <v>562544.34600000002</v>
      </c>
      <c r="N120" s="79">
        <v>19.908706925634807</v>
      </c>
      <c r="O120" s="93">
        <v>35.112688888888904</v>
      </c>
      <c r="P120" s="35">
        <v>568169.78946</v>
      </c>
      <c r="Q120" s="79">
        <v>19.949969053374492</v>
      </c>
      <c r="R120" s="128">
        <v>34.59374853951023</v>
      </c>
      <c r="S120" s="35">
        <v>573851.48735459999</v>
      </c>
      <c r="T120" s="79">
        <v>19.851674052568963</v>
      </c>
      <c r="U120" s="128">
        <v>34.074808190131556</v>
      </c>
      <c r="V120" s="35">
        <v>579590.00222814595</v>
      </c>
      <c r="W120" s="79">
        <v>19.749418154841994</v>
      </c>
      <c r="X120" s="128">
        <v>33.555867840752882</v>
      </c>
      <c r="Y120" s="35">
        <v>585385.9022504274</v>
      </c>
      <c r="Z120" s="79">
        <v>19.643131971755224</v>
      </c>
      <c r="AA120" s="128">
        <v>33.036927491374207</v>
      </c>
      <c r="AB120" s="35">
        <v>591239.7612729317</v>
      </c>
      <c r="AC120" s="79">
        <v>19.532745123191241</v>
      </c>
      <c r="AD120" s="93">
        <v>32.517987141995548</v>
      </c>
      <c r="AE120" s="35">
        <v>597152.15888566105</v>
      </c>
      <c r="AF120" s="79">
        <v>19.418186224458811</v>
      </c>
      <c r="AG120" s="128">
        <v>32.254323137096016</v>
      </c>
      <c r="AH120" s="35">
        <v>603123.68047451763</v>
      </c>
      <c r="AI120" s="79">
        <v>19.453346081659738</v>
      </c>
      <c r="AJ120" s="128">
        <v>31.990659132196487</v>
      </c>
      <c r="AK120" s="35">
        <v>609154.91727926279</v>
      </c>
      <c r="AL120" s="79">
        <v>19.487267317382244</v>
      </c>
      <c r="AM120" s="128">
        <v>31.726995127296959</v>
      </c>
      <c r="AN120" s="35">
        <v>615246.46645205538</v>
      </c>
      <c r="AO120" s="79">
        <v>19.519921643211035</v>
      </c>
      <c r="AP120" s="128">
        <v>31.463331122397431</v>
      </c>
      <c r="AQ120" s="35">
        <v>621398.93111657596</v>
      </c>
      <c r="AR120" s="79">
        <v>19.55128032882466</v>
      </c>
      <c r="AS120" s="93">
        <v>31.199667117497903</v>
      </c>
      <c r="AT120" s="35">
        <v>627612.92042774172</v>
      </c>
      <c r="AU120" s="79">
        <v>19.581314195986241</v>
      </c>
      <c r="AV120" s="128">
        <v>30.483482032153258</v>
      </c>
      <c r="AW120" s="35">
        <v>633889.04963201913</v>
      </c>
      <c r="AX120" s="79">
        <v>19.323145454836361</v>
      </c>
      <c r="AY120" s="128">
        <v>29.767296946808614</v>
      </c>
      <c r="AZ120" s="35">
        <v>640227.94012833934</v>
      </c>
      <c r="BA120" s="79">
        <v>19.057855207443883</v>
      </c>
      <c r="BB120" s="128">
        <v>29.051111861463969</v>
      </c>
      <c r="BC120" s="35">
        <v>646630.2195296227</v>
      </c>
      <c r="BD120" s="79">
        <v>18.785326840558071</v>
      </c>
      <c r="BE120" s="128">
        <v>28.334926776119325</v>
      </c>
      <c r="BF120" s="35">
        <v>653096.52172491897</v>
      </c>
      <c r="BG120" s="79">
        <v>18.5054421208138</v>
      </c>
      <c r="BH120" s="93">
        <v>27.618741690774677</v>
      </c>
      <c r="BI120" s="35">
        <v>659627.48694216821</v>
      </c>
      <c r="BJ120" s="79">
        <v>18.218081173990587</v>
      </c>
      <c r="BK120" s="128">
        <v>27.233662099422812</v>
      </c>
      <c r="BL120" s="35">
        <v>666223.76181158994</v>
      </c>
      <c r="BM120" s="79">
        <v>18.143712811783185</v>
      </c>
      <c r="BN120" s="128">
        <v>26.848582508070947</v>
      </c>
      <c r="BO120" s="35">
        <v>672885.9994297059</v>
      </c>
      <c r="BP120" s="79">
        <v>18.066035274214236</v>
      </c>
      <c r="BQ120" s="128">
        <v>26.463502916719083</v>
      </c>
      <c r="BR120" s="35">
        <v>679614.85942400293</v>
      </c>
      <c r="BS120" s="79">
        <v>17.984989814612732</v>
      </c>
      <c r="BT120" s="128">
        <v>26.078423325367218</v>
      </c>
      <c r="BU120" s="35">
        <v>686411.00801824301</v>
      </c>
      <c r="BV120" s="79">
        <v>17.900516842291772</v>
      </c>
      <c r="BW120" s="93">
        <v>25.69334373401535</v>
      </c>
      <c r="BX120" s="35">
        <v>693275.11809842545</v>
      </c>
      <c r="BY120" s="79">
        <v>17.81255591154293</v>
      </c>
      <c r="BZ120" s="128">
        <v>25.69334373401535</v>
      </c>
      <c r="CA120" s="35">
        <v>700207.86927940976</v>
      </c>
      <c r="CB120" s="79">
        <v>17.990681470658362</v>
      </c>
      <c r="CC120" s="128">
        <v>25.69334373401535</v>
      </c>
      <c r="CD120" s="35">
        <v>707209.94797220384</v>
      </c>
      <c r="CE120" s="79">
        <v>18.170588285364943</v>
      </c>
      <c r="CF120" s="128">
        <v>25.69334373401535</v>
      </c>
      <c r="CG120" s="35">
        <v>714282.04745192593</v>
      </c>
      <c r="CH120" s="79">
        <v>18.352294168218599</v>
      </c>
      <c r="CI120" s="128">
        <v>25.69334373401535</v>
      </c>
      <c r="CJ120" s="35">
        <v>721424.86792644521</v>
      </c>
      <c r="CK120" s="79">
        <v>18.535817109900783</v>
      </c>
      <c r="CL120" s="93">
        <v>25.69334373401535</v>
      </c>
      <c r="CM120" s="35">
        <v>728639.11660570966</v>
      </c>
      <c r="CN120" s="79">
        <v>18.721175280999791</v>
      </c>
      <c r="CO120" s="128">
        <v>25.69334373401535</v>
      </c>
      <c r="CP120" s="35">
        <v>735925.50777176674</v>
      </c>
      <c r="CQ120" s="79">
        <v>18.908387033809788</v>
      </c>
      <c r="CR120" s="128">
        <v>25.69334373401535</v>
      </c>
      <c r="CS120" s="35">
        <v>743284.76284948445</v>
      </c>
      <c r="CT120" s="79">
        <v>19.097470904147887</v>
      </c>
      <c r="CU120" s="128">
        <v>25.69334373401535</v>
      </c>
      <c r="CV120" s="35">
        <v>750717.61047797929</v>
      </c>
      <c r="CW120" s="79">
        <v>19.288445613189367</v>
      </c>
      <c r="CX120" s="128">
        <v>25.69334373401535</v>
      </c>
      <c r="CY120" s="35">
        <v>758224.78658275912</v>
      </c>
      <c r="CZ120" s="79">
        <v>19.48133006932126</v>
      </c>
      <c r="DA120" s="93">
        <v>25.69334373401535</v>
      </c>
      <c r="DB120" s="35">
        <v>765807.03444858675</v>
      </c>
      <c r="DC120" s="79">
        <v>19.676143370014472</v>
      </c>
    </row>
    <row r="121" spans="1:109" x14ac:dyDescent="0.35">
      <c r="A121" s="57" t="s">
        <v>70</v>
      </c>
      <c r="B121" s="55" t="s">
        <v>270</v>
      </c>
      <c r="C121" s="90">
        <v>33.549999999999997</v>
      </c>
      <c r="D121" s="65">
        <v>546000</v>
      </c>
      <c r="E121" s="79">
        <v>18.318300000000001</v>
      </c>
      <c r="F121" s="128">
        <v>33.274999999999999</v>
      </c>
      <c r="G121" s="35">
        <v>551460</v>
      </c>
      <c r="H121" s="79">
        <v>18.349831500000001</v>
      </c>
      <c r="I121" s="128">
        <v>33</v>
      </c>
      <c r="J121" s="35">
        <v>556974.6</v>
      </c>
      <c r="K121" s="79">
        <v>18.3801618</v>
      </c>
      <c r="L121" s="128">
        <v>32.725000000000001</v>
      </c>
      <c r="M121" s="35">
        <v>562544.34600000002</v>
      </c>
      <c r="N121" s="79">
        <v>18.409263722850003</v>
      </c>
      <c r="O121" s="136">
        <v>32.450000000000003</v>
      </c>
      <c r="P121" s="35">
        <v>568169.78946</v>
      </c>
      <c r="Q121" s="79">
        <v>18.437109667977001</v>
      </c>
      <c r="R121" s="128">
        <v>32.252000000000002</v>
      </c>
      <c r="S121" s="35">
        <v>573851.48735459999</v>
      </c>
      <c r="T121" s="79">
        <v>18.507858170160564</v>
      </c>
      <c r="U121" s="128">
        <v>32.054000000000002</v>
      </c>
      <c r="V121" s="35">
        <v>579590.00222814595</v>
      </c>
      <c r="W121" s="79">
        <v>18.578177931420992</v>
      </c>
      <c r="X121" s="128">
        <v>31.856000000000002</v>
      </c>
      <c r="Y121" s="35">
        <v>585385.9022504274</v>
      </c>
      <c r="Z121" s="79">
        <v>18.648053302089618</v>
      </c>
      <c r="AA121" s="128">
        <v>31.658000000000001</v>
      </c>
      <c r="AB121" s="35">
        <v>591239.7612729317</v>
      </c>
      <c r="AC121" s="79">
        <v>18.717468362378476</v>
      </c>
      <c r="AD121" s="136">
        <v>31.46</v>
      </c>
      <c r="AE121" s="35">
        <v>597152.15888566105</v>
      </c>
      <c r="AF121" s="79">
        <v>18.786406918542895</v>
      </c>
      <c r="AG121" s="128">
        <v>31.306000000000001</v>
      </c>
      <c r="AH121" s="35">
        <v>603123.68047451763</v>
      </c>
      <c r="AI121" s="79">
        <v>18.88138994093525</v>
      </c>
      <c r="AJ121" s="128">
        <v>31.152000000000001</v>
      </c>
      <c r="AK121" s="35">
        <v>609154.91727926279</v>
      </c>
      <c r="AL121" s="79">
        <v>18.976393983083593</v>
      </c>
      <c r="AM121" s="128">
        <v>30.998000000000001</v>
      </c>
      <c r="AN121" s="35">
        <v>615246.46645205538</v>
      </c>
      <c r="AO121" s="79">
        <v>19.071409967080815</v>
      </c>
      <c r="AP121" s="128">
        <v>30.844000000000001</v>
      </c>
      <c r="AQ121" s="35">
        <v>621398.93111657596</v>
      </c>
      <c r="AR121" s="79">
        <v>19.166428631359672</v>
      </c>
      <c r="AS121" s="136">
        <v>30.69</v>
      </c>
      <c r="AT121" s="35">
        <v>627612.92042774172</v>
      </c>
      <c r="AU121" s="79">
        <v>19.261440527927395</v>
      </c>
      <c r="AV121" s="128">
        <v>30.536000000000001</v>
      </c>
      <c r="AW121" s="35">
        <v>633889.04963201913</v>
      </c>
      <c r="AX121" s="79">
        <v>19.356436019563336</v>
      </c>
      <c r="AY121" s="128">
        <v>30.382000000000001</v>
      </c>
      <c r="AZ121" s="35">
        <v>640227.94012833934</v>
      </c>
      <c r="BA121" s="79">
        <v>19.451405276979209</v>
      </c>
      <c r="BB121" s="128">
        <v>30.228000000000002</v>
      </c>
      <c r="BC121" s="35">
        <v>646630.2195296227</v>
      </c>
      <c r="BD121" s="79">
        <v>19.546338275941434</v>
      </c>
      <c r="BE121" s="128">
        <v>30.074000000000002</v>
      </c>
      <c r="BF121" s="35">
        <v>653096.52172491897</v>
      </c>
      <c r="BG121" s="79">
        <v>19.641224794355214</v>
      </c>
      <c r="BH121" s="136">
        <v>29.92</v>
      </c>
      <c r="BI121" s="35">
        <v>659627.48694216821</v>
      </c>
      <c r="BJ121" s="79">
        <v>19.736054409309673</v>
      </c>
      <c r="BK121" s="128">
        <v>29.766000000000002</v>
      </c>
      <c r="BL121" s="35">
        <v>666223.76181158994</v>
      </c>
      <c r="BM121" s="79">
        <v>19.830816494083788</v>
      </c>
      <c r="BN121" s="128">
        <v>29.612000000000002</v>
      </c>
      <c r="BO121" s="35">
        <v>672885.9994297059</v>
      </c>
      <c r="BP121" s="79">
        <v>19.92550021511245</v>
      </c>
      <c r="BQ121" s="128">
        <v>29.458000000000002</v>
      </c>
      <c r="BR121" s="35">
        <v>679614.85942400293</v>
      </c>
      <c r="BS121" s="79">
        <v>20.020094528912281</v>
      </c>
      <c r="BT121" s="128">
        <v>29.304000000000002</v>
      </c>
      <c r="BU121" s="35">
        <v>686411.00801824301</v>
      </c>
      <c r="BV121" s="79">
        <v>20.114588178966592</v>
      </c>
      <c r="BW121" s="136">
        <v>29.15</v>
      </c>
      <c r="BX121" s="35">
        <v>693275.11809842545</v>
      </c>
      <c r="BY121" s="79">
        <v>20.208969692569099</v>
      </c>
      <c r="BZ121" s="128">
        <v>29.15</v>
      </c>
      <c r="CA121" s="35">
        <v>700207.86927940976</v>
      </c>
      <c r="CB121" s="79">
        <v>20.411059389494792</v>
      </c>
      <c r="CC121" s="128">
        <v>29.15</v>
      </c>
      <c r="CD121" s="35">
        <v>707209.94797220384</v>
      </c>
      <c r="CE121" s="79">
        <v>20.615169983389741</v>
      </c>
      <c r="CF121" s="128">
        <v>29.15</v>
      </c>
      <c r="CG121" s="35">
        <v>714282.04745192593</v>
      </c>
      <c r="CH121" s="79">
        <v>20.821321683223637</v>
      </c>
      <c r="CI121" s="128">
        <v>29.15</v>
      </c>
      <c r="CJ121" s="35">
        <v>721424.86792644521</v>
      </c>
      <c r="CK121" s="79">
        <v>21.029534900055879</v>
      </c>
      <c r="CL121" s="136">
        <v>29.15</v>
      </c>
      <c r="CM121" s="35">
        <v>728639.11660570966</v>
      </c>
      <c r="CN121" s="79">
        <v>21.239830249056435</v>
      </c>
      <c r="CO121" s="128">
        <v>29.15</v>
      </c>
      <c r="CP121" s="35">
        <v>735925.50777176674</v>
      </c>
      <c r="CQ121" s="79">
        <v>21.452228551546998</v>
      </c>
      <c r="CR121" s="128">
        <v>29.15</v>
      </c>
      <c r="CS121" s="35">
        <v>743284.76284948445</v>
      </c>
      <c r="CT121" s="79">
        <v>21.66675083706247</v>
      </c>
      <c r="CU121" s="128">
        <v>29.15</v>
      </c>
      <c r="CV121" s="35">
        <v>750717.61047797929</v>
      </c>
      <c r="CW121" s="79">
        <v>21.883418345433093</v>
      </c>
      <c r="CX121" s="128">
        <v>29.15</v>
      </c>
      <c r="CY121" s="35">
        <v>758224.78658275912</v>
      </c>
      <c r="CZ121" s="79">
        <v>22.10225252888743</v>
      </c>
      <c r="DA121" s="136">
        <v>29.15</v>
      </c>
      <c r="DB121" s="35">
        <v>765807.03444858675</v>
      </c>
      <c r="DC121" s="79">
        <v>22.323275054176303</v>
      </c>
    </row>
    <row r="122" spans="1:109" x14ac:dyDescent="0.35">
      <c r="A122" s="57" t="s">
        <v>267</v>
      </c>
      <c r="B122" s="55" t="s">
        <v>268</v>
      </c>
      <c r="C122" s="90">
        <v>0</v>
      </c>
      <c r="D122" s="65">
        <v>488300</v>
      </c>
      <c r="E122" s="79">
        <v>0</v>
      </c>
      <c r="F122" s="124">
        <v>0</v>
      </c>
      <c r="G122" s="35">
        <v>493183</v>
      </c>
      <c r="H122" s="79">
        <v>0</v>
      </c>
      <c r="I122" s="124">
        <v>0</v>
      </c>
      <c r="J122" s="35">
        <v>498114.83</v>
      </c>
      <c r="K122" s="79">
        <v>0</v>
      </c>
      <c r="L122" s="124">
        <v>0</v>
      </c>
      <c r="M122" s="35">
        <v>503095.97830000002</v>
      </c>
      <c r="N122" s="79">
        <v>0</v>
      </c>
      <c r="O122" s="59">
        <v>0</v>
      </c>
      <c r="P122" s="35">
        <v>508126.93808300002</v>
      </c>
      <c r="Q122" s="79">
        <v>0</v>
      </c>
      <c r="R122" s="124">
        <v>0</v>
      </c>
      <c r="S122" s="35">
        <v>513208.20746383001</v>
      </c>
      <c r="T122" s="79">
        <v>0</v>
      </c>
      <c r="U122" s="124">
        <v>0</v>
      </c>
      <c r="V122" s="35">
        <v>518340.28953846829</v>
      </c>
      <c r="W122" s="79">
        <v>0</v>
      </c>
      <c r="X122" s="124">
        <v>0</v>
      </c>
      <c r="Y122" s="35">
        <v>523523.69243385299</v>
      </c>
      <c r="Z122" s="79">
        <v>0</v>
      </c>
      <c r="AA122" s="124">
        <v>0</v>
      </c>
      <c r="AB122" s="35">
        <v>528758.92935819156</v>
      </c>
      <c r="AC122" s="79">
        <v>0</v>
      </c>
      <c r="AD122" s="59">
        <v>0</v>
      </c>
      <c r="AE122" s="35">
        <v>534046.51865177345</v>
      </c>
      <c r="AF122" s="79">
        <v>0</v>
      </c>
      <c r="AG122" s="124">
        <v>0</v>
      </c>
      <c r="AH122" s="35">
        <v>539386.98383829114</v>
      </c>
      <c r="AI122" s="79">
        <v>0</v>
      </c>
      <c r="AJ122" s="124">
        <v>0</v>
      </c>
      <c r="AK122" s="35">
        <v>544780.85367667407</v>
      </c>
      <c r="AL122" s="79">
        <v>0</v>
      </c>
      <c r="AM122" s="124">
        <v>0</v>
      </c>
      <c r="AN122" s="35">
        <v>550228.66221344087</v>
      </c>
      <c r="AO122" s="79">
        <v>0</v>
      </c>
      <c r="AP122" s="124">
        <v>0</v>
      </c>
      <c r="AQ122" s="35">
        <v>555730.94883557525</v>
      </c>
      <c r="AR122" s="79">
        <v>0</v>
      </c>
      <c r="AS122" s="59">
        <v>0</v>
      </c>
      <c r="AT122" s="35">
        <v>561288.25832393102</v>
      </c>
      <c r="AU122" s="79">
        <v>0</v>
      </c>
      <c r="AV122" s="124">
        <v>0</v>
      </c>
      <c r="AW122" s="35">
        <v>566901.14090717037</v>
      </c>
      <c r="AX122" s="79">
        <v>0</v>
      </c>
      <c r="AY122" s="124">
        <v>0</v>
      </c>
      <c r="AZ122" s="35">
        <v>572570.15231624211</v>
      </c>
      <c r="BA122" s="79">
        <v>0</v>
      </c>
      <c r="BB122" s="124">
        <v>0</v>
      </c>
      <c r="BC122" s="35">
        <v>578295.85383940453</v>
      </c>
      <c r="BD122" s="79">
        <v>0</v>
      </c>
      <c r="BE122" s="124">
        <v>0</v>
      </c>
      <c r="BF122" s="35">
        <v>584078.8123777986</v>
      </c>
      <c r="BG122" s="79">
        <v>0</v>
      </c>
      <c r="BH122" s="59">
        <v>0</v>
      </c>
      <c r="BI122" s="35">
        <v>589919.60050157655</v>
      </c>
      <c r="BJ122" s="79">
        <v>0</v>
      </c>
      <c r="BK122" s="124">
        <v>0</v>
      </c>
      <c r="BL122" s="35">
        <v>595818.79650659231</v>
      </c>
      <c r="BM122" s="79">
        <v>0</v>
      </c>
      <c r="BN122" s="124">
        <v>0</v>
      </c>
      <c r="BO122" s="35">
        <v>601776.98447165824</v>
      </c>
      <c r="BP122" s="79">
        <v>0</v>
      </c>
      <c r="BQ122" s="124">
        <v>0</v>
      </c>
      <c r="BR122" s="35">
        <v>607794.75431637478</v>
      </c>
      <c r="BS122" s="79">
        <v>0</v>
      </c>
      <c r="BT122" s="124">
        <v>0</v>
      </c>
      <c r="BU122" s="35">
        <v>613872.70185953856</v>
      </c>
      <c r="BV122" s="79">
        <v>0</v>
      </c>
      <c r="BW122" s="59">
        <v>0</v>
      </c>
      <c r="BX122" s="35">
        <v>620011.428878134</v>
      </c>
      <c r="BY122" s="79">
        <v>0</v>
      </c>
      <c r="BZ122" s="124">
        <v>0</v>
      </c>
      <c r="CA122" s="35">
        <v>626211.5431669153</v>
      </c>
      <c r="CB122" s="79">
        <v>0</v>
      </c>
      <c r="CC122" s="124">
        <v>0</v>
      </c>
      <c r="CD122" s="35">
        <v>632473.65859858447</v>
      </c>
      <c r="CE122" s="79">
        <v>0</v>
      </c>
      <c r="CF122" s="124">
        <v>0</v>
      </c>
      <c r="CG122" s="35">
        <v>638798.39518457034</v>
      </c>
      <c r="CH122" s="79">
        <v>0</v>
      </c>
      <c r="CI122" s="124">
        <v>0</v>
      </c>
      <c r="CJ122" s="35">
        <v>645186.37913641601</v>
      </c>
      <c r="CK122" s="79">
        <v>0</v>
      </c>
      <c r="CL122" s="59">
        <v>0</v>
      </c>
      <c r="CM122" s="35">
        <v>651638.24292778014</v>
      </c>
      <c r="CN122" s="79">
        <v>0</v>
      </c>
      <c r="CO122" s="124">
        <v>0</v>
      </c>
      <c r="CP122" s="35">
        <v>658154.6253570579</v>
      </c>
      <c r="CQ122" s="79">
        <v>0</v>
      </c>
      <c r="CR122" s="124">
        <v>0</v>
      </c>
      <c r="CS122" s="35">
        <v>664736.17161062849</v>
      </c>
      <c r="CT122" s="79">
        <v>0</v>
      </c>
      <c r="CU122" s="124">
        <v>0</v>
      </c>
      <c r="CV122" s="35">
        <v>671383.53332673479</v>
      </c>
      <c r="CW122" s="79">
        <v>0</v>
      </c>
      <c r="CX122" s="124">
        <v>0</v>
      </c>
      <c r="CY122" s="35">
        <v>678097.36866000213</v>
      </c>
      <c r="CZ122" s="79">
        <v>0</v>
      </c>
      <c r="DA122" s="59">
        <v>0</v>
      </c>
      <c r="DB122" s="35">
        <v>684878.34234660212</v>
      </c>
      <c r="DC122" s="79">
        <v>0</v>
      </c>
    </row>
    <row r="123" spans="1:109" x14ac:dyDescent="0.35">
      <c r="A123" s="9" t="s">
        <v>71</v>
      </c>
      <c r="B123" s="10" t="s">
        <v>82</v>
      </c>
      <c r="C123" s="133">
        <v>292.08</v>
      </c>
      <c r="D123" s="13">
        <v>267100.14173743455</v>
      </c>
      <c r="E123" s="79">
        <v>78.01460939866989</v>
      </c>
      <c r="F123" s="145">
        <v>148.74356205882353</v>
      </c>
      <c r="G123" s="35">
        <v>269771.1431548089</v>
      </c>
      <c r="H123" s="79">
        <v>40.126720773527083</v>
      </c>
      <c r="I123" s="145">
        <v>144.07994812058823</v>
      </c>
      <c r="J123" s="35">
        <v>272468.85458635702</v>
      </c>
      <c r="K123" s="79">
        <v>39.257298433278422</v>
      </c>
      <c r="L123" s="145">
        <v>139.48823100471441</v>
      </c>
      <c r="M123" s="35">
        <v>275193.54313222057</v>
      </c>
      <c r="N123" s="79">
        <v>38.386260515433023</v>
      </c>
      <c r="O123" s="145">
        <v>134.96749432112853</v>
      </c>
      <c r="P123" s="35">
        <v>277945.47856354277</v>
      </c>
      <c r="Q123" s="79">
        <v>37.513604799608309</v>
      </c>
      <c r="R123" s="145">
        <v>130.51683235113583</v>
      </c>
      <c r="S123" s="35">
        <v>280724.93334917817</v>
      </c>
      <c r="T123" s="79">
        <v>36.639329062718467</v>
      </c>
      <c r="U123" s="145">
        <v>126.13534992956296</v>
      </c>
      <c r="V123" s="35">
        <v>283532.18268266995</v>
      </c>
      <c r="W123" s="79">
        <v>35.763431078971351</v>
      </c>
      <c r="X123" s="145">
        <v>121.81601590220802</v>
      </c>
      <c r="Y123" s="35">
        <v>286367.50450949668</v>
      </c>
      <c r="Z123" s="79">
        <v>34.884148483204477</v>
      </c>
      <c r="AA123" s="145">
        <v>117.515889355466</v>
      </c>
      <c r="AB123" s="35">
        <v>289231.17955459165</v>
      </c>
      <c r="AC123" s="79">
        <v>33.989259294688317</v>
      </c>
      <c r="AD123" s="145">
        <v>113.2496218872775</v>
      </c>
      <c r="AE123" s="35">
        <v>292123.49135013757</v>
      </c>
      <c r="AF123" s="79">
        <v>33.082874939794458</v>
      </c>
      <c r="AG123" s="145">
        <v>109.02142127943208</v>
      </c>
      <c r="AH123" s="35">
        <v>295044.72626363894</v>
      </c>
      <c r="AI123" s="79">
        <v>32.1661953982629</v>
      </c>
      <c r="AJ123" s="145">
        <v>104.83311654002887</v>
      </c>
      <c r="AK123" s="35">
        <v>297995.17352627532</v>
      </c>
      <c r="AL123" s="79">
        <v>31.239762754646144</v>
      </c>
      <c r="AM123" s="145">
        <v>100.68864614632986</v>
      </c>
      <c r="AN123" s="35">
        <v>300975.12526153808</v>
      </c>
      <c r="AO123" s="79">
        <v>30.304777886306312</v>
      </c>
      <c r="AP123" s="145">
        <v>96.589732188088149</v>
      </c>
      <c r="AQ123" s="35">
        <v>303984.87651415344</v>
      </c>
      <c r="AR123" s="79">
        <v>29.361817811731125</v>
      </c>
      <c r="AS123" s="145">
        <v>92.54003340627645</v>
      </c>
      <c r="AT123" s="35">
        <v>307024.725279295</v>
      </c>
      <c r="AU123" s="79">
        <v>28.412078333898808</v>
      </c>
      <c r="AV123" s="145">
        <v>88.54204800133077</v>
      </c>
      <c r="AW123" s="35">
        <v>310094.97253208794</v>
      </c>
      <c r="AX123" s="79">
        <v>27.456443942907477</v>
      </c>
      <c r="AY123" s="145">
        <v>84.597314894859181</v>
      </c>
      <c r="AZ123" s="35">
        <v>313195.92225740879</v>
      </c>
      <c r="BA123" s="79">
        <v>26.495534058995847</v>
      </c>
      <c r="BB123" s="145">
        <v>80.709058875660403</v>
      </c>
      <c r="BC123" s="35">
        <v>316327.88147998287</v>
      </c>
      <c r="BD123" s="79">
        <v>25.530525610380863</v>
      </c>
      <c r="BE123" s="145">
        <v>76.878682902888741</v>
      </c>
      <c r="BF123" s="35">
        <v>319491.16029478272</v>
      </c>
      <c r="BG123" s="79">
        <v>24.5620596025786</v>
      </c>
      <c r="BH123" s="145">
        <v>73.109114820279146</v>
      </c>
      <c r="BI123" s="35">
        <v>322686.07189773052</v>
      </c>
      <c r="BJ123" s="79">
        <v>23.591293081276032</v>
      </c>
      <c r="BK123" s="145">
        <v>69.401612792967825</v>
      </c>
      <c r="BL123" s="35">
        <v>325912.93261670781</v>
      </c>
      <c r="BM123" s="79">
        <v>22.618883153685367</v>
      </c>
      <c r="BN123" s="145">
        <v>65.752138116040769</v>
      </c>
      <c r="BO123" s="35">
        <v>329172.06194287492</v>
      </c>
      <c r="BP123" s="79">
        <v>21.643766880809839</v>
      </c>
      <c r="BQ123" s="145">
        <v>62.159729517930948</v>
      </c>
      <c r="BR123" s="35">
        <v>332463.78256230365</v>
      </c>
      <c r="BS123" s="79">
        <v>20.665858798581006</v>
      </c>
      <c r="BT123" s="145">
        <v>58.627698247224444</v>
      </c>
      <c r="BU123" s="35">
        <v>335788.42038792669</v>
      </c>
      <c r="BV123" s="79">
        <v>19.686502185415513</v>
      </c>
      <c r="BW123" s="145">
        <v>55.158618588311668</v>
      </c>
      <c r="BX123" s="35">
        <v>339146.30459180597</v>
      </c>
      <c r="BY123" s="79">
        <v>18.706841660614799</v>
      </c>
      <c r="BZ123" s="145">
        <v>51.756073015350125</v>
      </c>
      <c r="CA123" s="35">
        <v>342537.76763772406</v>
      </c>
      <c r="CB123" s="79">
        <v>17.728409712373082</v>
      </c>
      <c r="CC123" s="145">
        <v>48.42233708339942</v>
      </c>
      <c r="CD123" s="35">
        <v>345963.1453141013</v>
      </c>
      <c r="CE123" s="79">
        <v>16.752344040832511</v>
      </c>
      <c r="CF123" s="145">
        <v>45.160550016709983</v>
      </c>
      <c r="CG123" s="35">
        <v>349422.77676724229</v>
      </c>
      <c r="CH123" s="79">
        <v>15.780124787174733</v>
      </c>
      <c r="CI123" s="145">
        <v>41.973101974512403</v>
      </c>
      <c r="CJ123" s="35">
        <v>352917.00453491474</v>
      </c>
      <c r="CK123" s="79">
        <v>14.813021419883432</v>
      </c>
      <c r="CL123" s="145">
        <v>38.861797360149396</v>
      </c>
      <c r="CM123" s="35">
        <v>356446.17458026391</v>
      </c>
      <c r="CN123" s="79">
        <v>13.85213900633865</v>
      </c>
      <c r="CO123" s="145">
        <v>35.826548228698769</v>
      </c>
      <c r="CP123" s="35">
        <v>360010.63632606657</v>
      </c>
      <c r="CQ123" s="79">
        <v>12.897938425180357</v>
      </c>
      <c r="CR123" s="145">
        <v>32.869463879802225</v>
      </c>
      <c r="CS123" s="35">
        <v>363610.74268932722</v>
      </c>
      <c r="CT123" s="79">
        <v>11.951690173134903</v>
      </c>
      <c r="CU123" s="145">
        <v>29.993156468478503</v>
      </c>
      <c r="CV123" s="35">
        <v>367246.85011622048</v>
      </c>
      <c r="CW123" s="79">
        <v>11.014892238091674</v>
      </c>
      <c r="CX123" s="145">
        <v>27.199616369871762</v>
      </c>
      <c r="CY123" s="35">
        <v>370919.31861738267</v>
      </c>
      <c r="CZ123" s="79">
        <v>10.088863170567041</v>
      </c>
      <c r="DA123" s="145">
        <v>73.471074448465586</v>
      </c>
      <c r="DB123" s="35">
        <v>374628.51180355652</v>
      </c>
      <c r="DC123" s="79">
        <v>27.524359281236968</v>
      </c>
    </row>
    <row r="124" spans="1:109" x14ac:dyDescent="0.35">
      <c r="A124" s="57" t="s">
        <v>72</v>
      </c>
      <c r="B124" s="55" t="s">
        <v>32</v>
      </c>
      <c r="C124" s="90">
        <v>292.08</v>
      </c>
      <c r="D124" s="65">
        <v>267100.14173743455</v>
      </c>
      <c r="E124" s="79">
        <v>78.01460939866989</v>
      </c>
      <c r="F124" s="146">
        <v>148.74356205882353</v>
      </c>
      <c r="G124" s="35">
        <v>269771.1431548089</v>
      </c>
      <c r="H124" s="79">
        <v>40.126720773527083</v>
      </c>
      <c r="I124" s="146">
        <v>144.07994812058823</v>
      </c>
      <c r="J124" s="35">
        <v>272468.85458635702</v>
      </c>
      <c r="K124" s="79">
        <v>39.257298433278422</v>
      </c>
      <c r="L124" s="146">
        <v>139.48823100471441</v>
      </c>
      <c r="M124" s="35">
        <v>275193.54313222057</v>
      </c>
      <c r="N124" s="79">
        <v>38.386260515433023</v>
      </c>
      <c r="O124" s="146">
        <v>134.96749432112853</v>
      </c>
      <c r="P124" s="35">
        <v>277945.47856354277</v>
      </c>
      <c r="Q124" s="79">
        <v>37.513604799608309</v>
      </c>
      <c r="R124" s="146">
        <v>130.51683235113583</v>
      </c>
      <c r="S124" s="35">
        <v>280724.93334917817</v>
      </c>
      <c r="T124" s="79">
        <v>36.639329062718467</v>
      </c>
      <c r="U124" s="146">
        <v>126.13534992956296</v>
      </c>
      <c r="V124" s="35">
        <v>283532.18268266995</v>
      </c>
      <c r="W124" s="79">
        <v>35.763431078971351</v>
      </c>
      <c r="X124" s="146">
        <v>121.81601590220802</v>
      </c>
      <c r="Y124" s="35">
        <v>286367.50450949668</v>
      </c>
      <c r="Z124" s="79">
        <v>34.884148483204477</v>
      </c>
      <c r="AA124" s="146">
        <v>117.515889355466</v>
      </c>
      <c r="AB124" s="35">
        <v>289231.17955459165</v>
      </c>
      <c r="AC124" s="79">
        <v>33.989259294688317</v>
      </c>
      <c r="AD124" s="146">
        <v>113.2496218872775</v>
      </c>
      <c r="AE124" s="35">
        <v>292123.49135013757</v>
      </c>
      <c r="AF124" s="79">
        <v>33.082874939794458</v>
      </c>
      <c r="AG124" s="146">
        <v>109.02142127943208</v>
      </c>
      <c r="AH124" s="35">
        <v>295044.72626363894</v>
      </c>
      <c r="AI124" s="79">
        <v>32.1661953982629</v>
      </c>
      <c r="AJ124" s="146">
        <v>104.83311654002887</v>
      </c>
      <c r="AK124" s="35">
        <v>297995.17352627532</v>
      </c>
      <c r="AL124" s="79">
        <v>31.239762754646144</v>
      </c>
      <c r="AM124" s="146">
        <v>100.68864614632986</v>
      </c>
      <c r="AN124" s="35">
        <v>300975.12526153808</v>
      </c>
      <c r="AO124" s="79">
        <v>30.304777886306312</v>
      </c>
      <c r="AP124" s="146">
        <v>96.589732188088149</v>
      </c>
      <c r="AQ124" s="35">
        <v>303984.87651415344</v>
      </c>
      <c r="AR124" s="79">
        <v>29.361817811731125</v>
      </c>
      <c r="AS124" s="146">
        <v>92.54003340627645</v>
      </c>
      <c r="AT124" s="35">
        <v>307024.725279295</v>
      </c>
      <c r="AU124" s="79">
        <v>28.412078333898808</v>
      </c>
      <c r="AV124" s="146">
        <v>88.54204800133077</v>
      </c>
      <c r="AW124" s="35">
        <v>310094.97253208794</v>
      </c>
      <c r="AX124" s="79">
        <v>27.456443942907477</v>
      </c>
      <c r="AY124" s="146">
        <v>84.597314894859181</v>
      </c>
      <c r="AZ124" s="35">
        <v>313195.92225740879</v>
      </c>
      <c r="BA124" s="79">
        <v>26.495534058995847</v>
      </c>
      <c r="BB124" s="146">
        <v>80.709058875660403</v>
      </c>
      <c r="BC124" s="35">
        <v>316327.88147998287</v>
      </c>
      <c r="BD124" s="79">
        <v>25.530525610380863</v>
      </c>
      <c r="BE124" s="146">
        <v>76.878682902888741</v>
      </c>
      <c r="BF124" s="35">
        <v>319491.16029478272</v>
      </c>
      <c r="BG124" s="79">
        <v>24.5620596025786</v>
      </c>
      <c r="BH124" s="146">
        <v>73.109114820279146</v>
      </c>
      <c r="BI124" s="35">
        <v>322686.07189773052</v>
      </c>
      <c r="BJ124" s="79">
        <v>23.591293081276032</v>
      </c>
      <c r="BK124" s="146">
        <v>69.401612792967825</v>
      </c>
      <c r="BL124" s="35">
        <v>325912.93261670781</v>
      </c>
      <c r="BM124" s="79">
        <v>22.618883153685367</v>
      </c>
      <c r="BN124" s="146">
        <v>65.752138116040769</v>
      </c>
      <c r="BO124" s="35">
        <v>329172.06194287492</v>
      </c>
      <c r="BP124" s="79">
        <v>21.643766880809839</v>
      </c>
      <c r="BQ124" s="146">
        <v>62.159729517930948</v>
      </c>
      <c r="BR124" s="35">
        <v>332463.78256230365</v>
      </c>
      <c r="BS124" s="79">
        <v>20.665858798581006</v>
      </c>
      <c r="BT124" s="146">
        <v>58.627698247224444</v>
      </c>
      <c r="BU124" s="35">
        <v>335788.42038792669</v>
      </c>
      <c r="BV124" s="79">
        <v>19.686502185415513</v>
      </c>
      <c r="BW124" s="146">
        <v>55.158618588311668</v>
      </c>
      <c r="BX124" s="35">
        <v>339146.30459180597</v>
      </c>
      <c r="BY124" s="79">
        <v>18.706841660614799</v>
      </c>
      <c r="BZ124" s="146">
        <v>51.756073015350125</v>
      </c>
      <c r="CA124" s="35">
        <v>342537.76763772406</v>
      </c>
      <c r="CB124" s="79">
        <v>17.728409712373082</v>
      </c>
      <c r="CC124" s="146">
        <v>48.42233708339942</v>
      </c>
      <c r="CD124" s="35">
        <v>345963.1453141013</v>
      </c>
      <c r="CE124" s="79">
        <v>16.752344040832511</v>
      </c>
      <c r="CF124" s="146">
        <v>45.160550016709983</v>
      </c>
      <c r="CG124" s="35">
        <v>349422.77676724229</v>
      </c>
      <c r="CH124" s="79">
        <v>15.780124787174733</v>
      </c>
      <c r="CI124" s="146">
        <v>41.973101974512403</v>
      </c>
      <c r="CJ124" s="35">
        <v>352917.00453491474</v>
      </c>
      <c r="CK124" s="79">
        <v>14.813021419883432</v>
      </c>
      <c r="CL124" s="146">
        <v>38.861797360149396</v>
      </c>
      <c r="CM124" s="35">
        <v>356446.17458026391</v>
      </c>
      <c r="CN124" s="79">
        <v>13.85213900633865</v>
      </c>
      <c r="CO124" s="146">
        <v>35.826548228698769</v>
      </c>
      <c r="CP124" s="35">
        <v>360010.63632606657</v>
      </c>
      <c r="CQ124" s="79">
        <v>12.897938425180357</v>
      </c>
      <c r="CR124" s="146">
        <v>32.869463879802225</v>
      </c>
      <c r="CS124" s="35">
        <v>363610.74268932722</v>
      </c>
      <c r="CT124" s="79">
        <v>11.951690173134903</v>
      </c>
      <c r="CU124" s="146">
        <v>29.993156468478503</v>
      </c>
      <c r="CV124" s="35">
        <v>367246.85011622048</v>
      </c>
      <c r="CW124" s="79">
        <v>11.014892238091674</v>
      </c>
      <c r="CX124" s="146">
        <v>27.199616369871762</v>
      </c>
      <c r="CY124" s="35">
        <v>370919.31861738267</v>
      </c>
      <c r="CZ124" s="79">
        <v>10.088863170567041</v>
      </c>
      <c r="DA124" s="146">
        <v>73.471074448465586</v>
      </c>
      <c r="DB124" s="35">
        <v>374628.51180355652</v>
      </c>
      <c r="DC124" s="79">
        <v>27.524359281236968</v>
      </c>
    </row>
    <row r="125" spans="1:109" x14ac:dyDescent="0.35">
      <c r="A125" s="9" t="s">
        <v>73</v>
      </c>
      <c r="B125" s="10" t="s">
        <v>99</v>
      </c>
      <c r="C125" s="133">
        <v>1242.4833045784615</v>
      </c>
      <c r="D125" s="13">
        <v>579924.86650607269</v>
      </c>
      <c r="E125" s="79">
        <v>720.54696454368832</v>
      </c>
      <c r="F125" s="41">
        <v>1274.6620847891977</v>
      </c>
      <c r="G125" s="35">
        <v>585724.11517113342</v>
      </c>
      <c r="H125" s="79">
        <v>746.60032175534513</v>
      </c>
      <c r="I125" s="41">
        <v>1306.8435051328645</v>
      </c>
      <c r="J125" s="35">
        <v>591581.35632284475</v>
      </c>
      <c r="K125" s="79">
        <v>773.10425326820052</v>
      </c>
      <c r="L125" s="41">
        <v>1339.0268899856271</v>
      </c>
      <c r="M125" s="35">
        <v>597497.16988607321</v>
      </c>
      <c r="N125" s="79">
        <v>800.06477716776249</v>
      </c>
      <c r="O125" s="41">
        <v>1214.9572657370236</v>
      </c>
      <c r="P125" s="35">
        <v>603472.14158493397</v>
      </c>
      <c r="Q125" s="79">
        <v>733.19286308849735</v>
      </c>
      <c r="R125" s="41">
        <v>1200.1596756965803</v>
      </c>
      <c r="S125" s="35">
        <v>609506.86300078337</v>
      </c>
      <c r="T125" s="79">
        <v>731.50555903386021</v>
      </c>
      <c r="U125" s="41">
        <v>1185.3618930765895</v>
      </c>
      <c r="V125" s="35">
        <v>615601.93163079116</v>
      </c>
      <c r="W125" s="79">
        <v>729.71107105947988</v>
      </c>
      <c r="X125" s="41">
        <v>1170.563153750998</v>
      </c>
      <c r="Y125" s="35">
        <v>621757.95094709913</v>
      </c>
      <c r="Z125" s="79">
        <v>727.8069479303947</v>
      </c>
      <c r="AA125" s="41">
        <v>1155.7626701739514</v>
      </c>
      <c r="AB125" s="35">
        <v>627975.53045657009</v>
      </c>
      <c r="AC125" s="79">
        <v>725.79067588438909</v>
      </c>
      <c r="AD125" s="41">
        <v>1836.417880133072</v>
      </c>
      <c r="AE125" s="35">
        <v>634255.28576113575</v>
      </c>
      <c r="AF125" s="79">
        <v>1164.7577473406609</v>
      </c>
      <c r="AG125" s="41">
        <v>1851.1131711346179</v>
      </c>
      <c r="AH125" s="35">
        <v>640597.83861874708</v>
      </c>
      <c r="AI125" s="79">
        <v>1185.8190964675312</v>
      </c>
      <c r="AJ125" s="41">
        <v>1865.7917332274787</v>
      </c>
      <c r="AK125" s="35">
        <v>647003.81700493454</v>
      </c>
      <c r="AL125" s="79">
        <v>1207.1743731344313</v>
      </c>
      <c r="AM125" s="41">
        <v>1880.4534852481372</v>
      </c>
      <c r="AN125" s="35">
        <v>653473.85517498385</v>
      </c>
      <c r="AO125" s="79">
        <v>1228.8271884823348</v>
      </c>
      <c r="AP125" s="41">
        <v>1895.0983456966544</v>
      </c>
      <c r="AQ125" s="35">
        <v>660008.5937267337</v>
      </c>
      <c r="AR125" s="79">
        <v>1250.7811941171083</v>
      </c>
      <c r="AS125" s="41">
        <v>1910.0240453608783</v>
      </c>
      <c r="AT125" s="35">
        <v>666608.67966400099</v>
      </c>
      <c r="AU125" s="79">
        <v>1273.238607004509</v>
      </c>
      <c r="AV125" s="41">
        <v>1910.1851486419662</v>
      </c>
      <c r="AW125" s="35">
        <v>673274.76646064105</v>
      </c>
      <c r="AX125" s="79">
        <v>1286.0794598485047</v>
      </c>
      <c r="AY125" s="41">
        <v>1910.3291138196678</v>
      </c>
      <c r="AZ125" s="35">
        <v>680007.51412524749</v>
      </c>
      <c r="BA125" s="79">
        <v>1299.0381518495994</v>
      </c>
      <c r="BB125" s="41">
        <v>1910.4558580354333</v>
      </c>
      <c r="BC125" s="35">
        <v>686807.58926649997</v>
      </c>
      <c r="BD125" s="79">
        <v>1312.1155822573785</v>
      </c>
      <c r="BE125" s="41">
        <v>1910.5652980878046</v>
      </c>
      <c r="BF125" s="35">
        <v>693675.66515916493</v>
      </c>
      <c r="BG125" s="79">
        <v>1325.312653981076</v>
      </c>
      <c r="BH125" s="41">
        <v>1910.6573504311032</v>
      </c>
      <c r="BI125" s="35">
        <v>700612.42181075655</v>
      </c>
      <c r="BJ125" s="79">
        <v>1338.6302735360587</v>
      </c>
      <c r="BK125" s="41">
        <v>1910.1369311741144</v>
      </c>
      <c r="BL125" s="35">
        <v>707618.5460288641</v>
      </c>
      <c r="BM125" s="79">
        <v>1351.6483179534632</v>
      </c>
      <c r="BN125" s="41">
        <v>1909.598956078765</v>
      </c>
      <c r="BO125" s="35">
        <v>714694.73148915276</v>
      </c>
      <c r="BP125" s="79">
        <v>1364.7803131666794</v>
      </c>
      <c r="BQ125" s="41">
        <v>1909.0433405587985</v>
      </c>
      <c r="BR125" s="35">
        <v>721841.67880404426</v>
      </c>
      <c r="BS125" s="79">
        <v>1378.027049858644</v>
      </c>
      <c r="BT125" s="41">
        <v>1908.4699996784427</v>
      </c>
      <c r="BU125" s="35">
        <v>729060.09559208469</v>
      </c>
      <c r="BV125" s="79">
        <v>1391.3893204001913</v>
      </c>
      <c r="BW125" s="41">
        <v>1908.3788481510758</v>
      </c>
      <c r="BX125" s="35">
        <v>736350.69654800557</v>
      </c>
      <c r="BY125" s="79">
        <v>1405.236094113525</v>
      </c>
      <c r="BZ125" s="41">
        <v>1907.7698003378825</v>
      </c>
      <c r="CA125" s="35">
        <v>743714.20351348561</v>
      </c>
      <c r="CB125" s="79">
        <v>1418.8354975453699</v>
      </c>
      <c r="CC125" s="41">
        <v>1907.1427702465126</v>
      </c>
      <c r="CD125" s="35">
        <v>751151.34554862045</v>
      </c>
      <c r="CE125" s="79">
        <v>1432.5528580239913</v>
      </c>
      <c r="CF125" s="41">
        <v>1906.4976715297266</v>
      </c>
      <c r="CG125" s="35">
        <v>758662.85900410661</v>
      </c>
      <c r="CH125" s="79">
        <v>1446.3889741674145</v>
      </c>
      <c r="CI125" s="41">
        <v>1905.8344174840431</v>
      </c>
      <c r="CJ125" s="35">
        <v>766249.48759414768</v>
      </c>
      <c r="CK125" s="79">
        <v>1460.344645836439</v>
      </c>
      <c r="CL125" s="41">
        <v>1905.1529210483773</v>
      </c>
      <c r="CM125" s="35">
        <v>773911.9824700891</v>
      </c>
      <c r="CN125" s="79">
        <v>1474.4206740372308</v>
      </c>
      <c r="CO125" s="41">
        <v>1902.6680948026756</v>
      </c>
      <c r="CP125" s="35">
        <v>781651.10229478998</v>
      </c>
      <c r="CQ125" s="79">
        <v>1487.2226136036393</v>
      </c>
      <c r="CR125" s="41">
        <v>1900.1648509665458</v>
      </c>
      <c r="CS125" s="35">
        <v>789467.61331773794</v>
      </c>
      <c r="CT125" s="79">
        <v>1500.1186098028143</v>
      </c>
      <c r="CU125" s="41">
        <v>1897.6431013978813</v>
      </c>
      <c r="CV125" s="35">
        <v>797362.2894509153</v>
      </c>
      <c r="CW125" s="79">
        <v>1513.10904789135</v>
      </c>
      <c r="CX125" s="41">
        <v>1895.1027575914818</v>
      </c>
      <c r="CY125" s="35">
        <v>805335.91234542441</v>
      </c>
      <c r="CZ125" s="79">
        <v>1526.1943082732655</v>
      </c>
      <c r="DA125" s="41">
        <v>1892.5437306776669</v>
      </c>
      <c r="DB125" s="35">
        <v>813389.27146887861</v>
      </c>
      <c r="DC125" s="79">
        <v>1539.374766318901</v>
      </c>
    </row>
    <row r="126" spans="1:109" x14ac:dyDescent="0.35">
      <c r="A126" s="57" t="s">
        <v>74</v>
      </c>
      <c r="B126" s="55" t="s">
        <v>37</v>
      </c>
      <c r="C126" s="90">
        <v>585.7115</v>
      </c>
      <c r="D126" s="65">
        <v>238888.88888888888</v>
      </c>
      <c r="E126" s="79">
        <v>139.91996944444446</v>
      </c>
      <c r="F126" s="124">
        <v>585.7115</v>
      </c>
      <c r="G126" s="35">
        <v>241277.77777777778</v>
      </c>
      <c r="H126" s="79">
        <v>141.3191691388889</v>
      </c>
      <c r="I126" s="124">
        <v>585.7115</v>
      </c>
      <c r="J126" s="35">
        <v>243690.55555555556</v>
      </c>
      <c r="K126" s="79">
        <v>142.73236083027777</v>
      </c>
      <c r="L126" s="124">
        <v>585.7115</v>
      </c>
      <c r="M126" s="35">
        <v>246127.46111111113</v>
      </c>
      <c r="N126" s="79">
        <v>144.15968443858057</v>
      </c>
      <c r="O126" s="136">
        <v>429.10808492168326</v>
      </c>
      <c r="P126" s="35">
        <v>248588.73572222225</v>
      </c>
      <c r="Q126" s="79">
        <v>106.67143631886522</v>
      </c>
      <c r="R126" s="124">
        <v>429.10808492168326</v>
      </c>
      <c r="S126" s="35">
        <v>251074.62307944449</v>
      </c>
      <c r="T126" s="79">
        <v>107.73815068205388</v>
      </c>
      <c r="U126" s="124">
        <v>429.10808492168326</v>
      </c>
      <c r="V126" s="35">
        <v>253585.36931023892</v>
      </c>
      <c r="W126" s="79">
        <v>108.81553218887441</v>
      </c>
      <c r="X126" s="124">
        <v>429.10808492168326</v>
      </c>
      <c r="Y126" s="35">
        <v>256121.22300334132</v>
      </c>
      <c r="Z126" s="79">
        <v>109.90368751076316</v>
      </c>
      <c r="AA126" s="124">
        <v>429.10808492168326</v>
      </c>
      <c r="AB126" s="35">
        <v>258682.43523337474</v>
      </c>
      <c r="AC126" s="79">
        <v>111.00272438587081</v>
      </c>
      <c r="AD126" s="136">
        <v>1124.3663342140026</v>
      </c>
      <c r="AE126" s="35">
        <v>261269.2595857085</v>
      </c>
      <c r="AF126" s="79">
        <v>293.76235964318971</v>
      </c>
      <c r="AG126" s="124">
        <v>1124.3663342140026</v>
      </c>
      <c r="AH126" s="35">
        <v>263881.95218156558</v>
      </c>
      <c r="AI126" s="79">
        <v>296.69998323962159</v>
      </c>
      <c r="AJ126" s="124">
        <v>1124.3663342140026</v>
      </c>
      <c r="AK126" s="35">
        <v>266520.77170338121</v>
      </c>
      <c r="AL126" s="79">
        <v>299.66698307201779</v>
      </c>
      <c r="AM126" s="124">
        <v>1124.3663342140026</v>
      </c>
      <c r="AN126" s="35">
        <v>269185.97942041501</v>
      </c>
      <c r="AO126" s="79">
        <v>302.66365290273797</v>
      </c>
      <c r="AP126" s="124">
        <v>1124.3663342140026</v>
      </c>
      <c r="AQ126" s="35">
        <v>271877.83921461919</v>
      </c>
      <c r="AR126" s="79">
        <v>305.69028943176539</v>
      </c>
      <c r="AS126" s="136">
        <v>1124.3641468394978</v>
      </c>
      <c r="AT126" s="35">
        <v>274596.61760676536</v>
      </c>
      <c r="AU126" s="79">
        <v>308.74659168044258</v>
      </c>
      <c r="AV126" s="124">
        <v>1124.3641468394978</v>
      </c>
      <c r="AW126" s="35">
        <v>277342.58378283301</v>
      </c>
      <c r="AX126" s="79">
        <v>311.83405759724701</v>
      </c>
      <c r="AY126" s="124">
        <v>1124.3641468394978</v>
      </c>
      <c r="AZ126" s="35">
        <v>280116.00962066132</v>
      </c>
      <c r="BA126" s="79">
        <v>314.95239817321942</v>
      </c>
      <c r="BB126" s="124">
        <v>1124.3641468394978</v>
      </c>
      <c r="BC126" s="35">
        <v>282917.16971686797</v>
      </c>
      <c r="BD126" s="79">
        <v>318.10192215495169</v>
      </c>
      <c r="BE126" s="124">
        <v>1124.3641468394978</v>
      </c>
      <c r="BF126" s="35">
        <v>285746.34141403664</v>
      </c>
      <c r="BG126" s="79">
        <v>321.28294137650113</v>
      </c>
      <c r="BH126" s="136">
        <v>1124.3641468394978</v>
      </c>
      <c r="BI126" s="35">
        <v>288603.80482817703</v>
      </c>
      <c r="BJ126" s="79">
        <v>324.49577079026619</v>
      </c>
      <c r="BK126" s="124">
        <v>1124.3641468394978</v>
      </c>
      <c r="BL126" s="35">
        <v>291489.84287645883</v>
      </c>
      <c r="BM126" s="79">
        <v>327.74072849816889</v>
      </c>
      <c r="BN126" s="124">
        <v>1124.3641468394978</v>
      </c>
      <c r="BO126" s="35">
        <v>294404.74130522343</v>
      </c>
      <c r="BP126" s="79">
        <v>331.01813578315063</v>
      </c>
      <c r="BQ126" s="124">
        <v>1124.3641468394978</v>
      </c>
      <c r="BR126" s="35">
        <v>297348.78871827567</v>
      </c>
      <c r="BS126" s="79">
        <v>334.32831714098211</v>
      </c>
      <c r="BT126" s="124">
        <v>1124.3641468394978</v>
      </c>
      <c r="BU126" s="35">
        <v>300322.27660545841</v>
      </c>
      <c r="BV126" s="79">
        <v>337.67160031239194</v>
      </c>
      <c r="BW126" s="136">
        <v>1124.3641468394978</v>
      </c>
      <c r="BX126" s="35">
        <v>303325.49937151297</v>
      </c>
      <c r="BY126" s="79">
        <v>341.04831631551582</v>
      </c>
      <c r="BZ126" s="124">
        <v>1124.3641468394978</v>
      </c>
      <c r="CA126" s="35">
        <v>306358.75436522812</v>
      </c>
      <c r="CB126" s="79">
        <v>344.45879947867104</v>
      </c>
      <c r="CC126" s="124">
        <v>1124.3641468394978</v>
      </c>
      <c r="CD126" s="35">
        <v>309422.34190888039</v>
      </c>
      <c r="CE126" s="79">
        <v>347.90338747345771</v>
      </c>
      <c r="CF126" s="124">
        <v>1124.3641468394978</v>
      </c>
      <c r="CG126" s="35">
        <v>312516.56532796921</v>
      </c>
      <c r="CH126" s="79">
        <v>351.38242134819228</v>
      </c>
      <c r="CI126" s="124">
        <v>1124.3641468394978</v>
      </c>
      <c r="CJ126" s="35">
        <v>315641.7309812489</v>
      </c>
      <c r="CK126" s="79">
        <v>354.89624556167416</v>
      </c>
      <c r="CL126" s="136">
        <v>1124.3641468394978</v>
      </c>
      <c r="CM126" s="35">
        <v>318798.1482910614</v>
      </c>
      <c r="CN126" s="79">
        <v>358.44520801729095</v>
      </c>
      <c r="CO126" s="124">
        <v>1124.3641468394978</v>
      </c>
      <c r="CP126" s="35">
        <v>321986.12977397203</v>
      </c>
      <c r="CQ126" s="79">
        <v>362.02966009746393</v>
      </c>
      <c r="CR126" s="124">
        <v>1124.3641468394978</v>
      </c>
      <c r="CS126" s="35">
        <v>325205.99107171176</v>
      </c>
      <c r="CT126" s="79">
        <v>365.64995669843853</v>
      </c>
      <c r="CU126" s="124">
        <v>1124.3641468394978</v>
      </c>
      <c r="CV126" s="35">
        <v>328458.05098242889</v>
      </c>
      <c r="CW126" s="79">
        <v>369.30645626542292</v>
      </c>
      <c r="CX126" s="124">
        <v>1124.3641468394978</v>
      </c>
      <c r="CY126" s="35">
        <v>331742.63149225316</v>
      </c>
      <c r="CZ126" s="79">
        <v>372.99952082807715</v>
      </c>
      <c r="DA126" s="136">
        <v>1124.3641468394978</v>
      </c>
      <c r="DB126" s="35">
        <v>335060.05780717568</v>
      </c>
      <c r="DC126" s="79">
        <v>376.72951603635789</v>
      </c>
    </row>
    <row r="127" spans="1:109" x14ac:dyDescent="0.35">
      <c r="A127" s="57" t="s">
        <v>75</v>
      </c>
      <c r="B127" s="55" t="s">
        <v>35</v>
      </c>
      <c r="C127" s="90">
        <v>245.78324999999998</v>
      </c>
      <c r="D127" s="65">
        <v>884062</v>
      </c>
      <c r="E127" s="79">
        <v>217.28763156149998</v>
      </c>
      <c r="F127" s="128">
        <v>274.75233140815448</v>
      </c>
      <c r="G127" s="35">
        <v>892902.62</v>
      </c>
      <c r="H127" s="79">
        <v>245.3270765654494</v>
      </c>
      <c r="I127" s="128">
        <v>303.721412816309</v>
      </c>
      <c r="J127" s="35">
        <v>901831.64619999996</v>
      </c>
      <c r="K127" s="79">
        <v>273.9055817063217</v>
      </c>
      <c r="L127" s="128">
        <v>332.69049422446352</v>
      </c>
      <c r="M127" s="35">
        <v>910849.96266199998</v>
      </c>
      <c r="N127" s="79">
        <v>303.03112424235491</v>
      </c>
      <c r="O127" s="136">
        <v>361.65957563261799</v>
      </c>
      <c r="P127" s="35">
        <v>919958.46228861995</v>
      </c>
      <c r="Q127" s="79">
        <v>332.7117870709381</v>
      </c>
      <c r="R127" s="128">
        <v>342.95566597722967</v>
      </c>
      <c r="S127" s="35">
        <v>929158.04691150622</v>
      </c>
      <c r="T127" s="79">
        <v>318.66001677663763</v>
      </c>
      <c r="U127" s="128">
        <v>324.25175632184136</v>
      </c>
      <c r="V127" s="35">
        <v>938449.62738062127</v>
      </c>
      <c r="W127" s="79">
        <v>304.293939897744</v>
      </c>
      <c r="X127" s="128">
        <v>305.54784666645304</v>
      </c>
      <c r="Y127" s="35">
        <v>947834.12365442747</v>
      </c>
      <c r="Z127" s="79">
        <v>289.60867547959487</v>
      </c>
      <c r="AA127" s="128">
        <v>286.84393701106472</v>
      </c>
      <c r="AB127" s="35">
        <v>957312.46489097178</v>
      </c>
      <c r="AC127" s="79">
        <v>274.599276379093</v>
      </c>
      <c r="AD127" s="136">
        <v>268.14002735567652</v>
      </c>
      <c r="AE127" s="35">
        <v>966885.58953988156</v>
      </c>
      <c r="AF127" s="79">
        <v>259.26072842903324</v>
      </c>
      <c r="AG127" s="128">
        <v>284.27955552687939</v>
      </c>
      <c r="AH127" s="35">
        <v>976554.44543528033</v>
      </c>
      <c r="AI127" s="79">
        <v>277.61446369613969</v>
      </c>
      <c r="AJ127" s="128">
        <v>300.41908369808226</v>
      </c>
      <c r="AK127" s="35">
        <v>986319.98988963314</v>
      </c>
      <c r="AL127" s="79">
        <v>296.30934759574535</v>
      </c>
      <c r="AM127" s="128">
        <v>316.55861186928513</v>
      </c>
      <c r="AN127" s="35">
        <v>996183.18978852953</v>
      </c>
      <c r="AO127" s="79">
        <v>315.35036772697356</v>
      </c>
      <c r="AP127" s="128">
        <v>332.698140040488</v>
      </c>
      <c r="AQ127" s="35">
        <v>1006145.0216864148</v>
      </c>
      <c r="AR127" s="79">
        <v>334.74257732606668</v>
      </c>
      <c r="AS127" s="136">
        <v>348.83766821169087</v>
      </c>
      <c r="AT127" s="35">
        <v>1016206.471903279</v>
      </c>
      <c r="AU127" s="79">
        <v>354.491096080369</v>
      </c>
      <c r="AV127" s="128">
        <v>351.21766821169086</v>
      </c>
      <c r="AW127" s="35">
        <v>1026368.5366223118</v>
      </c>
      <c r="AX127" s="79">
        <v>360.47876415833377</v>
      </c>
      <c r="AY127" s="128">
        <v>353.59766821169086</v>
      </c>
      <c r="AZ127" s="35">
        <v>1036632.2219885349</v>
      </c>
      <c r="BA127" s="79">
        <v>366.55073648824981</v>
      </c>
      <c r="BB127" s="128">
        <v>355.97766821169085</v>
      </c>
      <c r="BC127" s="35">
        <v>1046998.5442084202</v>
      </c>
      <c r="BD127" s="79">
        <v>372.70810038834833</v>
      </c>
      <c r="BE127" s="128">
        <v>358.35766821169085</v>
      </c>
      <c r="BF127" s="35">
        <v>1057468.5296505045</v>
      </c>
      <c r="BG127" s="79">
        <v>378.95195649280004</v>
      </c>
      <c r="BH127" s="136">
        <v>360.7376682116909</v>
      </c>
      <c r="BI127" s="35">
        <v>1068043.2149470095</v>
      </c>
      <c r="BJ127" s="79">
        <v>385.28341890930199</v>
      </c>
      <c r="BK127" s="128">
        <v>362.52266821169087</v>
      </c>
      <c r="BL127" s="35">
        <v>1078723.6470964795</v>
      </c>
      <c r="BM127" s="79">
        <v>391.06177480846213</v>
      </c>
      <c r="BN127" s="128">
        <v>364.30766821169084</v>
      </c>
      <c r="BO127" s="35">
        <v>1089510.8835674443</v>
      </c>
      <c r="BP127" s="79">
        <v>396.91716948371464</v>
      </c>
      <c r="BQ127" s="128">
        <v>366.09266821169081</v>
      </c>
      <c r="BR127" s="35">
        <v>1100405.9924031186</v>
      </c>
      <c r="BS127" s="79">
        <v>402.85056587499122</v>
      </c>
      <c r="BT127" s="128">
        <v>367.87766821169078</v>
      </c>
      <c r="BU127" s="35">
        <v>1111410.0523271498</v>
      </c>
      <c r="BV127" s="79">
        <v>408.86293847714506</v>
      </c>
      <c r="BW127" s="136">
        <v>369.66266821169086</v>
      </c>
      <c r="BX127" s="35">
        <v>1122524.1528504214</v>
      </c>
      <c r="BY127" s="79">
        <v>414.95527347475468</v>
      </c>
      <c r="BZ127" s="128">
        <v>371.44766821169088</v>
      </c>
      <c r="CA127" s="35">
        <v>1133749.3943789257</v>
      </c>
      <c r="CB127" s="79">
        <v>421.12856887846863</v>
      </c>
      <c r="CC127" s="128">
        <v>373.23266821169091</v>
      </c>
      <c r="CD127" s="35">
        <v>1145086.8883227149</v>
      </c>
      <c r="CE127" s="79">
        <v>427.38383466290946</v>
      </c>
      <c r="CF127" s="128">
        <v>375.01766821169093</v>
      </c>
      <c r="CG127" s="35">
        <v>1156537.7572059422</v>
      </c>
      <c r="CH127" s="79">
        <v>433.7220929061512</v>
      </c>
      <c r="CI127" s="128">
        <v>376.80266821169096</v>
      </c>
      <c r="CJ127" s="35">
        <v>1168103.1347780016</v>
      </c>
      <c r="CK127" s="79">
        <v>440.14437793079145</v>
      </c>
      <c r="CL127" s="136">
        <v>378.58766821169087</v>
      </c>
      <c r="CM127" s="35">
        <v>1179784.1661257816</v>
      </c>
      <c r="CN127" s="79">
        <v>446.65173644663378</v>
      </c>
      <c r="CO127" s="128">
        <v>378.58766821169087</v>
      </c>
      <c r="CP127" s="35">
        <v>1191582.0077870395</v>
      </c>
      <c r="CQ127" s="79">
        <v>451.1182538111002</v>
      </c>
      <c r="CR127" s="128">
        <v>378.58766821169087</v>
      </c>
      <c r="CS127" s="35">
        <v>1203497.82786491</v>
      </c>
      <c r="CT127" s="79">
        <v>455.62943634921123</v>
      </c>
      <c r="CU127" s="128">
        <v>378.58766821169087</v>
      </c>
      <c r="CV127" s="35">
        <v>1215532.806143559</v>
      </c>
      <c r="CW127" s="79">
        <v>460.18573071270328</v>
      </c>
      <c r="CX127" s="128">
        <v>378.58766821169087</v>
      </c>
      <c r="CY127" s="35">
        <v>1227688.1342049947</v>
      </c>
      <c r="CZ127" s="79">
        <v>464.78758801983037</v>
      </c>
      <c r="DA127" s="136">
        <v>378.58766821169087</v>
      </c>
      <c r="DB127" s="35">
        <v>1239965.0155470446</v>
      </c>
      <c r="DC127" s="79">
        <v>469.43546390002865</v>
      </c>
    </row>
    <row r="128" spans="1:109" x14ac:dyDescent="0.35">
      <c r="A128" s="57" t="s">
        <v>76</v>
      </c>
      <c r="B128" s="55" t="s">
        <v>96</v>
      </c>
      <c r="C128" s="90">
        <v>3.4509999999999996</v>
      </c>
      <c r="D128" s="65">
        <v>884062</v>
      </c>
      <c r="E128" s="79">
        <v>3.0508979619999996</v>
      </c>
      <c r="F128" s="128">
        <v>3.4509999999999996</v>
      </c>
      <c r="G128" s="35">
        <v>892902.62</v>
      </c>
      <c r="H128" s="79">
        <v>3.0814069416199996</v>
      </c>
      <c r="I128" s="128">
        <v>3.4509999999999996</v>
      </c>
      <c r="J128" s="35">
        <v>901831.64619999996</v>
      </c>
      <c r="K128" s="79">
        <v>3.1122210110361994</v>
      </c>
      <c r="L128" s="128">
        <v>3.4509999999999996</v>
      </c>
      <c r="M128" s="35">
        <v>910849.96266199998</v>
      </c>
      <c r="N128" s="79">
        <v>3.1433432211465617</v>
      </c>
      <c r="O128" s="136">
        <v>3.4509999999999996</v>
      </c>
      <c r="P128" s="35">
        <v>919958.46228861995</v>
      </c>
      <c r="Q128" s="79">
        <v>3.1747766533580268</v>
      </c>
      <c r="R128" s="128">
        <v>4.1411999999999995</v>
      </c>
      <c r="S128" s="35">
        <v>929158.04691150622</v>
      </c>
      <c r="T128" s="79">
        <v>3.8478293038699292</v>
      </c>
      <c r="U128" s="128">
        <v>4.8313999999999995</v>
      </c>
      <c r="V128" s="35">
        <v>938449.62738062127</v>
      </c>
      <c r="W128" s="79">
        <v>4.5340255297267333</v>
      </c>
      <c r="X128" s="128">
        <v>5.5215999999999994</v>
      </c>
      <c r="Y128" s="35">
        <v>947834.12365442747</v>
      </c>
      <c r="Z128" s="79">
        <v>5.2335608971702863</v>
      </c>
      <c r="AA128" s="128">
        <v>6.2117999999999993</v>
      </c>
      <c r="AB128" s="35">
        <v>957312.46489097178</v>
      </c>
      <c r="AC128" s="79">
        <v>5.9466335694097383</v>
      </c>
      <c r="AD128" s="136">
        <v>6.9019999999999992</v>
      </c>
      <c r="AE128" s="35">
        <v>966885.58953988156</v>
      </c>
      <c r="AF128" s="79">
        <v>6.673444339004261</v>
      </c>
      <c r="AG128" s="128">
        <v>7.5921999999999992</v>
      </c>
      <c r="AH128" s="35">
        <v>976554.44543528033</v>
      </c>
      <c r="AI128" s="79">
        <v>7.4141966606337348</v>
      </c>
      <c r="AJ128" s="128">
        <v>8.2823999999999991</v>
      </c>
      <c r="AK128" s="35">
        <v>986319.98988963314</v>
      </c>
      <c r="AL128" s="79">
        <v>8.1690966842618966</v>
      </c>
      <c r="AM128" s="128">
        <v>8.9725999999999981</v>
      </c>
      <c r="AN128" s="35">
        <v>996183.18978852953</v>
      </c>
      <c r="AO128" s="79">
        <v>8.9383532886965593</v>
      </c>
      <c r="AP128" s="128">
        <v>9.6627999999999972</v>
      </c>
      <c r="AQ128" s="35">
        <v>1006145.0216864148</v>
      </c>
      <c r="AR128" s="79">
        <v>9.7221781155514861</v>
      </c>
      <c r="AS128" s="136">
        <v>10.352999999999998</v>
      </c>
      <c r="AT128" s="35">
        <v>1016206.471903279</v>
      </c>
      <c r="AU128" s="79">
        <v>10.520785603614645</v>
      </c>
      <c r="AV128" s="128">
        <v>10.352999999999998</v>
      </c>
      <c r="AW128" s="35">
        <v>1026368.5366223118</v>
      </c>
      <c r="AX128" s="79">
        <v>10.625993459650791</v>
      </c>
      <c r="AY128" s="128">
        <v>10.352999999999998</v>
      </c>
      <c r="AZ128" s="35">
        <v>1036632.2219885349</v>
      </c>
      <c r="BA128" s="79">
        <v>10.7322533942473</v>
      </c>
      <c r="BB128" s="128">
        <v>10.352999999999998</v>
      </c>
      <c r="BC128" s="35">
        <v>1046998.5442084202</v>
      </c>
      <c r="BD128" s="79">
        <v>10.839575928189774</v>
      </c>
      <c r="BE128" s="128">
        <v>10.352999999999998</v>
      </c>
      <c r="BF128" s="35">
        <v>1057468.5296505045</v>
      </c>
      <c r="BG128" s="79">
        <v>10.947971687471671</v>
      </c>
      <c r="BH128" s="136">
        <v>10.352999999999998</v>
      </c>
      <c r="BI128" s="35">
        <v>1068043.2149470095</v>
      </c>
      <c r="BJ128" s="79">
        <v>11.057451404346386</v>
      </c>
      <c r="BK128" s="128">
        <v>10.352999999999998</v>
      </c>
      <c r="BL128" s="35">
        <v>1078723.6470964795</v>
      </c>
      <c r="BM128" s="79">
        <v>11.168025918389851</v>
      </c>
      <c r="BN128" s="128">
        <v>10.352999999999998</v>
      </c>
      <c r="BO128" s="35">
        <v>1089510.8835674443</v>
      </c>
      <c r="BP128" s="79">
        <v>11.279706177573749</v>
      </c>
      <c r="BQ128" s="128">
        <v>10.352999999999998</v>
      </c>
      <c r="BR128" s="35">
        <v>1100405.9924031186</v>
      </c>
      <c r="BS128" s="79">
        <v>11.392503239349484</v>
      </c>
      <c r="BT128" s="128">
        <v>10.352999999999998</v>
      </c>
      <c r="BU128" s="35">
        <v>1111410.0523271498</v>
      </c>
      <c r="BV128" s="79">
        <v>11.50642827174298</v>
      </c>
      <c r="BW128" s="136">
        <v>10.352999999999998</v>
      </c>
      <c r="BX128" s="35">
        <v>1122524.1528504214</v>
      </c>
      <c r="BY128" s="79">
        <v>11.62149255446041</v>
      </c>
      <c r="BZ128" s="128">
        <v>10.352999999999998</v>
      </c>
      <c r="CA128" s="35">
        <v>1133749.3943789257</v>
      </c>
      <c r="CB128" s="79">
        <v>11.737707480005014</v>
      </c>
      <c r="CC128" s="128">
        <v>10.352999999999998</v>
      </c>
      <c r="CD128" s="35">
        <v>1145086.8883227149</v>
      </c>
      <c r="CE128" s="79">
        <v>11.855084554805066</v>
      </c>
      <c r="CF128" s="128">
        <v>10.352999999999998</v>
      </c>
      <c r="CG128" s="35">
        <v>1156537.7572059422</v>
      </c>
      <c r="CH128" s="79">
        <v>11.973635400353118</v>
      </c>
      <c r="CI128" s="128">
        <v>10.352999999999998</v>
      </c>
      <c r="CJ128" s="35">
        <v>1168103.1347780016</v>
      </c>
      <c r="CK128" s="79">
        <v>12.093371754356649</v>
      </c>
      <c r="CL128" s="136">
        <v>10.352999999999998</v>
      </c>
      <c r="CM128" s="35">
        <v>1179784.1661257816</v>
      </c>
      <c r="CN128" s="79">
        <v>12.214305471900216</v>
      </c>
      <c r="CO128" s="128">
        <v>10.352999999999998</v>
      </c>
      <c r="CP128" s="35">
        <v>1191582.0077870395</v>
      </c>
      <c r="CQ128" s="79">
        <v>12.336448526619218</v>
      </c>
      <c r="CR128" s="128">
        <v>10.352999999999998</v>
      </c>
      <c r="CS128" s="35">
        <v>1203497.82786491</v>
      </c>
      <c r="CT128" s="79">
        <v>12.45981301188541</v>
      </c>
      <c r="CU128" s="128">
        <v>10.352999999999998</v>
      </c>
      <c r="CV128" s="35">
        <v>1215532.806143559</v>
      </c>
      <c r="CW128" s="79">
        <v>12.584411142004264</v>
      </c>
      <c r="CX128" s="128">
        <v>10.352999999999998</v>
      </c>
      <c r="CY128" s="35">
        <v>1227688.1342049947</v>
      </c>
      <c r="CZ128" s="79">
        <v>12.710255253424307</v>
      </c>
      <c r="DA128" s="136">
        <v>10.352999999999998</v>
      </c>
      <c r="DB128" s="35">
        <v>1239965.0155470446</v>
      </c>
      <c r="DC128" s="79">
        <v>12.83735780595855</v>
      </c>
    </row>
    <row r="129" spans="1:107" x14ac:dyDescent="0.35">
      <c r="A129" s="57" t="s">
        <v>95</v>
      </c>
      <c r="B129" s="55" t="s">
        <v>98</v>
      </c>
      <c r="C129" s="90">
        <v>0.65086153846153849</v>
      </c>
      <c r="D129" s="65">
        <v>884062</v>
      </c>
      <c r="E129" s="79">
        <v>0.57540195341538458</v>
      </c>
      <c r="F129" s="124">
        <v>0.65086153846153849</v>
      </c>
      <c r="G129" s="35">
        <v>892902.62</v>
      </c>
      <c r="H129" s="79">
        <v>0.58115597294953847</v>
      </c>
      <c r="I129" s="124">
        <v>0.65086153846153849</v>
      </c>
      <c r="J129" s="35">
        <v>901831.64619999996</v>
      </c>
      <c r="K129" s="79">
        <v>0.58696753267903379</v>
      </c>
      <c r="L129" s="124">
        <v>0.65086153846153849</v>
      </c>
      <c r="M129" s="35">
        <v>910849.96266199998</v>
      </c>
      <c r="N129" s="79">
        <v>0.59283720800582429</v>
      </c>
      <c r="O129" s="59">
        <v>1</v>
      </c>
      <c r="P129" s="35">
        <v>919958.46228861995</v>
      </c>
      <c r="Q129" s="79">
        <v>0.91995846228861999</v>
      </c>
      <c r="R129" s="124">
        <v>1</v>
      </c>
      <c r="S129" s="35">
        <v>929158.04691150622</v>
      </c>
      <c r="T129" s="79">
        <v>0.92915804691150616</v>
      </c>
      <c r="U129" s="124">
        <v>1</v>
      </c>
      <c r="V129" s="35">
        <v>938449.62738062127</v>
      </c>
      <c r="W129" s="79">
        <v>0.93844962738062132</v>
      </c>
      <c r="X129" s="124">
        <v>1</v>
      </c>
      <c r="Y129" s="35">
        <v>947834.12365442747</v>
      </c>
      <c r="Z129" s="79">
        <v>0.94783412365442743</v>
      </c>
      <c r="AA129" s="124">
        <v>1</v>
      </c>
      <c r="AB129" s="35">
        <v>957312.46489097178</v>
      </c>
      <c r="AC129" s="79">
        <v>0.95731246489097177</v>
      </c>
      <c r="AD129" s="59">
        <v>1.2</v>
      </c>
      <c r="AE129" s="35">
        <v>966885.58953988156</v>
      </c>
      <c r="AF129" s="79">
        <v>1.1602627074478578</v>
      </c>
      <c r="AG129" s="124">
        <v>1.2</v>
      </c>
      <c r="AH129" s="35">
        <v>976554.44543528033</v>
      </c>
      <c r="AI129" s="79">
        <v>1.1718653345223362</v>
      </c>
      <c r="AJ129" s="124">
        <v>1.2</v>
      </c>
      <c r="AK129" s="35">
        <v>986319.98988963314</v>
      </c>
      <c r="AL129" s="79">
        <v>1.1835839878675598</v>
      </c>
      <c r="AM129" s="124">
        <v>1.2</v>
      </c>
      <c r="AN129" s="35">
        <v>996183.18978852953</v>
      </c>
      <c r="AO129" s="79">
        <v>1.1954198277462353</v>
      </c>
      <c r="AP129" s="124">
        <v>1.2</v>
      </c>
      <c r="AQ129" s="35">
        <v>1006145.0216864148</v>
      </c>
      <c r="AR129" s="79">
        <v>1.2073740260236978</v>
      </c>
      <c r="AS129" s="59">
        <v>1.5</v>
      </c>
      <c r="AT129" s="35">
        <v>1016206.471903279</v>
      </c>
      <c r="AU129" s="79">
        <v>1.5243097078549184</v>
      </c>
      <c r="AV129" s="124">
        <v>1.5</v>
      </c>
      <c r="AW129" s="35">
        <v>1026368.5366223118</v>
      </c>
      <c r="AX129" s="79">
        <v>1.5395528049334677</v>
      </c>
      <c r="AY129" s="124">
        <v>1.5</v>
      </c>
      <c r="AZ129" s="35">
        <v>1036632.2219885349</v>
      </c>
      <c r="BA129" s="79">
        <v>1.5549483329828022</v>
      </c>
      <c r="BB129" s="124">
        <v>1.5</v>
      </c>
      <c r="BC129" s="35">
        <v>1046998.5442084202</v>
      </c>
      <c r="BD129" s="79">
        <v>1.5704978163126302</v>
      </c>
      <c r="BE129" s="124">
        <v>1.5</v>
      </c>
      <c r="BF129" s="35">
        <v>1057468.5296505045</v>
      </c>
      <c r="BG129" s="79">
        <v>1.5862027944757566</v>
      </c>
      <c r="BH129" s="59">
        <v>1.5</v>
      </c>
      <c r="BI129" s="35">
        <v>1068043.2149470095</v>
      </c>
      <c r="BJ129" s="79">
        <v>1.6020648224205143</v>
      </c>
      <c r="BK129" s="124">
        <v>1.5</v>
      </c>
      <c r="BL129" s="35">
        <v>1078723.6470964795</v>
      </c>
      <c r="BM129" s="79">
        <v>1.6180854706447194</v>
      </c>
      <c r="BN129" s="124">
        <v>1.5</v>
      </c>
      <c r="BO129" s="35">
        <v>1089510.8835674443</v>
      </c>
      <c r="BP129" s="79">
        <v>1.6342663253511664</v>
      </c>
      <c r="BQ129" s="124">
        <v>1.5</v>
      </c>
      <c r="BR129" s="35">
        <v>1100405.9924031186</v>
      </c>
      <c r="BS129" s="79">
        <v>1.6506089886046778</v>
      </c>
      <c r="BT129" s="124">
        <v>1.5</v>
      </c>
      <c r="BU129" s="35">
        <v>1111410.0523271498</v>
      </c>
      <c r="BV129" s="79">
        <v>1.6671150784907247</v>
      </c>
      <c r="BW129" s="59">
        <v>2</v>
      </c>
      <c r="BX129" s="35">
        <v>1122524.1528504214</v>
      </c>
      <c r="BY129" s="79">
        <v>2.2450483057008426</v>
      </c>
      <c r="BZ129" s="124">
        <v>2</v>
      </c>
      <c r="CA129" s="35">
        <v>1133749.3943789257</v>
      </c>
      <c r="CB129" s="79">
        <v>2.2674987887578513</v>
      </c>
      <c r="CC129" s="124">
        <v>2</v>
      </c>
      <c r="CD129" s="35">
        <v>1145086.8883227149</v>
      </c>
      <c r="CE129" s="79">
        <v>2.29017377664543</v>
      </c>
      <c r="CF129" s="124">
        <v>2</v>
      </c>
      <c r="CG129" s="35">
        <v>1156537.7572059422</v>
      </c>
      <c r="CH129" s="79">
        <v>2.3130755144118842</v>
      </c>
      <c r="CI129" s="124">
        <v>2</v>
      </c>
      <c r="CJ129" s="35">
        <v>1168103.1347780016</v>
      </c>
      <c r="CK129" s="79">
        <v>2.3362062695560031</v>
      </c>
      <c r="CL129" s="59">
        <v>2</v>
      </c>
      <c r="CM129" s="35">
        <v>1179784.1661257816</v>
      </c>
      <c r="CN129" s="79">
        <v>2.359568332251563</v>
      </c>
      <c r="CO129" s="124">
        <v>2</v>
      </c>
      <c r="CP129" s="35">
        <v>1191582.0077870395</v>
      </c>
      <c r="CQ129" s="79">
        <v>2.3831640155740792</v>
      </c>
      <c r="CR129" s="124">
        <v>2</v>
      </c>
      <c r="CS129" s="35">
        <v>1203497.82786491</v>
      </c>
      <c r="CT129" s="79">
        <v>2.40699565572982</v>
      </c>
      <c r="CU129" s="124">
        <v>2</v>
      </c>
      <c r="CV129" s="35">
        <v>1215532.806143559</v>
      </c>
      <c r="CW129" s="79">
        <v>2.4310656122871181</v>
      </c>
      <c r="CX129" s="124">
        <v>2</v>
      </c>
      <c r="CY129" s="35">
        <v>1227688.1342049947</v>
      </c>
      <c r="CZ129" s="79">
        <v>2.4553762684099891</v>
      </c>
      <c r="DA129" s="59">
        <v>2</v>
      </c>
      <c r="DB129" s="35">
        <v>1239965.0155470446</v>
      </c>
      <c r="DC129" s="79">
        <v>2.479930031094089</v>
      </c>
    </row>
    <row r="130" spans="1:107" x14ac:dyDescent="0.35">
      <c r="A130" s="58" t="s">
        <v>97</v>
      </c>
      <c r="B130" s="55" t="s">
        <v>31</v>
      </c>
      <c r="C130" s="90">
        <v>406.88669304000001</v>
      </c>
      <c r="D130" s="65">
        <v>884062</v>
      </c>
      <c r="E130" s="79">
        <v>359.71306362232855</v>
      </c>
      <c r="F130" s="90">
        <v>410.09639184258162</v>
      </c>
      <c r="G130" s="35">
        <v>892902.62</v>
      </c>
      <c r="H130" s="79">
        <v>366.1761427287878</v>
      </c>
      <c r="I130" s="90">
        <v>413.30873077809389</v>
      </c>
      <c r="J130" s="35">
        <v>901831.64619999996</v>
      </c>
      <c r="K130" s="79">
        <v>372.73489306644097</v>
      </c>
      <c r="L130" s="90">
        <v>416.52303422270194</v>
      </c>
      <c r="M130" s="35">
        <v>910849.96266199998</v>
      </c>
      <c r="N130" s="79">
        <v>379.389990169611</v>
      </c>
      <c r="O130" s="90">
        <v>419.73860518272238</v>
      </c>
      <c r="P130" s="35">
        <v>919958.46228861995</v>
      </c>
      <c r="Q130" s="79">
        <v>386.14208178706747</v>
      </c>
      <c r="R130" s="90">
        <v>422.95472479766721</v>
      </c>
      <c r="S130" s="35">
        <v>929158.04691150622</v>
      </c>
      <c r="T130" s="79">
        <v>392.9917860249941</v>
      </c>
      <c r="U130" s="90">
        <v>426.17065183306482</v>
      </c>
      <c r="V130" s="35">
        <v>938449.62738062127</v>
      </c>
      <c r="W130" s="79">
        <v>399.93968941329615</v>
      </c>
      <c r="X130" s="90">
        <v>429.38562216286164</v>
      </c>
      <c r="Y130" s="35">
        <v>947834.12365442747</v>
      </c>
      <c r="Z130" s="79">
        <v>406.98634489254709</v>
      </c>
      <c r="AA130" s="90">
        <v>432.59884824120337</v>
      </c>
      <c r="AB130" s="35">
        <v>957312.46489097178</v>
      </c>
      <c r="AC130" s="79">
        <v>414.13226971878186</v>
      </c>
      <c r="AD130" s="90">
        <v>435.80951856339283</v>
      </c>
      <c r="AE130" s="35">
        <v>966885.58953988156</v>
      </c>
      <c r="AF130" s="79">
        <v>421.37794328325805</v>
      </c>
      <c r="AG130" s="90">
        <v>433.67508139373587</v>
      </c>
      <c r="AH130" s="35">
        <v>976554.44543528033</v>
      </c>
      <c r="AI130" s="79">
        <v>423.50732860955975</v>
      </c>
      <c r="AJ130" s="90">
        <v>431.52391531539394</v>
      </c>
      <c r="AK130" s="35">
        <v>986319.98988963314</v>
      </c>
      <c r="AL130" s="79">
        <v>425.62066379101424</v>
      </c>
      <c r="AM130" s="90">
        <v>429.35593916484936</v>
      </c>
      <c r="AN130" s="35">
        <v>996183.18978852953</v>
      </c>
      <c r="AO130" s="79">
        <v>427.71716903188951</v>
      </c>
      <c r="AP130" s="90">
        <v>427.17107144216374</v>
      </c>
      <c r="AQ130" s="35">
        <v>1006145.0216864148</v>
      </c>
      <c r="AR130" s="79">
        <v>429.79604693998493</v>
      </c>
      <c r="AS130" s="90">
        <v>424.96923030968952</v>
      </c>
      <c r="AT130" s="35">
        <v>1016206.471903279</v>
      </c>
      <c r="AU130" s="79">
        <v>431.85648220046158</v>
      </c>
      <c r="AV130" s="90">
        <v>422.75033359077742</v>
      </c>
      <c r="AW130" s="35">
        <v>1026368.5366223118</v>
      </c>
      <c r="AX130" s="79">
        <v>433.89764124416035</v>
      </c>
      <c r="AY130" s="90">
        <v>420.51429876847908</v>
      </c>
      <c r="AZ130" s="35">
        <v>1036632.2219885349</v>
      </c>
      <c r="BA130" s="79">
        <v>435.91867191031906</v>
      </c>
      <c r="BB130" s="90">
        <v>418.26104298424463</v>
      </c>
      <c r="BC130" s="35">
        <v>1046998.5442084202</v>
      </c>
      <c r="BD130" s="79">
        <v>437.91870310359963</v>
      </c>
      <c r="BE130" s="90">
        <v>415.99048303661584</v>
      </c>
      <c r="BF130" s="35">
        <v>1057468.5296505045</v>
      </c>
      <c r="BG130" s="79">
        <v>439.89684444533333</v>
      </c>
      <c r="BH130" s="90">
        <v>413.70253537991448</v>
      </c>
      <c r="BI130" s="35">
        <v>1068043.2149470095</v>
      </c>
      <c r="BJ130" s="79">
        <v>441.85218591889281</v>
      </c>
      <c r="BK130" s="90">
        <v>411.39711612292552</v>
      </c>
      <c r="BL130" s="35">
        <v>1078723.6470964795</v>
      </c>
      <c r="BM130" s="79">
        <v>443.78379750909613</v>
      </c>
      <c r="BN130" s="90">
        <v>409.07414102757622</v>
      </c>
      <c r="BO130" s="35">
        <v>1089510.8835674443</v>
      </c>
      <c r="BP130" s="79">
        <v>445.69072883554787</v>
      </c>
      <c r="BQ130" s="90">
        <v>406.73352550760973</v>
      </c>
      <c r="BR130" s="35">
        <v>1100405.9924031186</v>
      </c>
      <c r="BS130" s="79">
        <v>447.57200877982046</v>
      </c>
      <c r="BT130" s="90">
        <v>404.37518462725416</v>
      </c>
      <c r="BU130" s="35">
        <v>1111410.0523271498</v>
      </c>
      <c r="BV130" s="79">
        <v>449.42664510637741</v>
      </c>
      <c r="BW130" s="90">
        <v>401.9990330998869</v>
      </c>
      <c r="BX130" s="35">
        <v>1122524.1528504214</v>
      </c>
      <c r="BY130" s="79">
        <v>451.25362407713902</v>
      </c>
      <c r="BZ130" s="90">
        <v>399.60498528669387</v>
      </c>
      <c r="CA130" s="35">
        <v>1133749.3943789257</v>
      </c>
      <c r="CB130" s="79">
        <v>453.05191005958869</v>
      </c>
      <c r="CC130" s="90">
        <v>397.19295519532369</v>
      </c>
      <c r="CD130" s="35">
        <v>1145086.8883227149</v>
      </c>
      <c r="CE130" s="79">
        <v>454.82044512831675</v>
      </c>
      <c r="CF130" s="90">
        <v>394.7628564785378</v>
      </c>
      <c r="CG130" s="35">
        <v>1156537.7572059422</v>
      </c>
      <c r="CH130" s="79">
        <v>456.55814865989936</v>
      </c>
      <c r="CI130" s="90">
        <v>392.31460243285437</v>
      </c>
      <c r="CJ130" s="35">
        <v>1168103.1347780016</v>
      </c>
      <c r="CK130" s="79">
        <v>458.26391692100259</v>
      </c>
      <c r="CL130" s="90">
        <v>389.84810599718855</v>
      </c>
      <c r="CM130" s="35">
        <v>1179784.1661257816</v>
      </c>
      <c r="CN130" s="79">
        <v>459.93662264960841</v>
      </c>
      <c r="CO130" s="90">
        <v>387.36327975148686</v>
      </c>
      <c r="CP130" s="35">
        <v>1191582.0077870395</v>
      </c>
      <c r="CQ130" s="79">
        <v>461.57511462924941</v>
      </c>
      <c r="CR130" s="90">
        <v>384.860035915357</v>
      </c>
      <c r="CS130" s="35">
        <v>1203497.82786491</v>
      </c>
      <c r="CT130" s="79">
        <v>463.1782172561434</v>
      </c>
      <c r="CU130" s="90">
        <v>382.33828634669254</v>
      </c>
      <c r="CV130" s="35">
        <v>1215532.806143559</v>
      </c>
      <c r="CW130" s="79">
        <v>464.7447300991148</v>
      </c>
      <c r="CX130" s="90">
        <v>379.79794254029292</v>
      </c>
      <c r="CY130" s="35">
        <v>1227688.1342049947</v>
      </c>
      <c r="CZ130" s="79">
        <v>466.273427452188</v>
      </c>
      <c r="DA130" s="90">
        <v>377.23891562647805</v>
      </c>
      <c r="DB130" s="35">
        <v>1239965.0155470446</v>
      </c>
      <c r="DC130" s="79">
        <v>467.76305787973604</v>
      </c>
    </row>
    <row r="131" spans="1:107" x14ac:dyDescent="0.35">
      <c r="A131" s="6">
        <v>4</v>
      </c>
      <c r="B131" s="3" t="s">
        <v>1</v>
      </c>
      <c r="C131" s="89">
        <v>23185.015010273666</v>
      </c>
      <c r="D131" s="15">
        <v>556110.93056103855</v>
      </c>
      <c r="E131" s="80">
        <v>12893.440272434935</v>
      </c>
      <c r="F131" s="89">
        <v>23017.312341332003</v>
      </c>
      <c r="G131" s="15">
        <v>569572.34585845866</v>
      </c>
      <c r="H131" s="80">
        <v>13110.024585609322</v>
      </c>
      <c r="I131" s="89">
        <v>22990.584681494503</v>
      </c>
      <c r="J131" s="15">
        <v>577670.94775979419</v>
      </c>
      <c r="K131" s="80">
        <v>13280.992842510735</v>
      </c>
      <c r="L131" s="89">
        <v>22966.247797271513</v>
      </c>
      <c r="M131" s="15">
        <v>585893.71117149643</v>
      </c>
      <c r="N131" s="80">
        <v>13455.780153627613</v>
      </c>
      <c r="O131" s="89">
        <v>22849.063626917854</v>
      </c>
      <c r="P131" s="15">
        <v>593999.57125060179</v>
      </c>
      <c r="Q131" s="80">
        <v>13572.333997866925</v>
      </c>
      <c r="R131" s="89">
        <v>22624.808647516369</v>
      </c>
      <c r="S131" s="15">
        <v>602999.5205970275</v>
      </c>
      <c r="T131" s="80">
        <v>13642.748768051853</v>
      </c>
      <c r="U131" s="89">
        <v>22402.994449862257</v>
      </c>
      <c r="V131" s="15">
        <v>612196.60557178501</v>
      </c>
      <c r="W131" s="80">
        <v>13715.037156849212</v>
      </c>
      <c r="X131" s="89">
        <v>22183.269031540003</v>
      </c>
      <c r="Y131" s="15">
        <v>621600.35663472523</v>
      </c>
      <c r="Z131" s="80">
        <v>13789.127941329323</v>
      </c>
      <c r="AA131" s="89">
        <v>21963.0251331867</v>
      </c>
      <c r="AB131" s="15">
        <v>631246.28805134189</v>
      </c>
      <c r="AC131" s="80">
        <v>13864.078089702434</v>
      </c>
      <c r="AD131" s="89">
        <v>23346.412755578367</v>
      </c>
      <c r="AE131" s="15">
        <v>637455.60244059283</v>
      </c>
      <c r="AF131" s="80">
        <v>14882.301607933949</v>
      </c>
      <c r="AG131" s="89">
        <v>23212.7641385549</v>
      </c>
      <c r="AH131" s="15">
        <v>645380.095852567</v>
      </c>
      <c r="AI131" s="80">
        <v>14981.055944743592</v>
      </c>
      <c r="AJ131" s="89">
        <v>23074.520378234451</v>
      </c>
      <c r="AK131" s="15">
        <v>653486.64665079373</v>
      </c>
      <c r="AL131" s="80">
        <v>15078.890945047835</v>
      </c>
      <c r="AM131" s="89">
        <v>22935.245096061299</v>
      </c>
      <c r="AN131" s="15">
        <v>661722.54170804669</v>
      </c>
      <c r="AO131" s="80">
        <v>15176.768679662697</v>
      </c>
      <c r="AP131" s="89">
        <v>22794.921765925475</v>
      </c>
      <c r="AQ131" s="15">
        <v>670090.94115850085</v>
      </c>
      <c r="AR131" s="80">
        <v>15274.670579763399</v>
      </c>
      <c r="AS131" s="89">
        <v>22810.173064475115</v>
      </c>
      <c r="AT131" s="15">
        <v>678116.13844178664</v>
      </c>
      <c r="AU131" s="80">
        <v>15467.946475670718</v>
      </c>
      <c r="AV131" s="89">
        <v>22804.546074823382</v>
      </c>
      <c r="AW131" s="15">
        <v>686216.00044698326</v>
      </c>
      <c r="AX131" s="80">
        <v>15648.844399474252</v>
      </c>
      <c r="AY131" s="89">
        <v>22798.039025966118</v>
      </c>
      <c r="AZ131" s="15">
        <v>694421.50765468017</v>
      </c>
      <c r="BA131" s="80">
        <v>15831.448631981628</v>
      </c>
      <c r="BB131" s="89">
        <v>22790.77665291835</v>
      </c>
      <c r="BC131" s="15">
        <v>702732.75244797498</v>
      </c>
      <c r="BD131" s="80">
        <v>16015.82520773236</v>
      </c>
      <c r="BE131" s="89">
        <v>22782.750192222346</v>
      </c>
      <c r="BF131" s="15">
        <v>711151.43532817776</v>
      </c>
      <c r="BG131" s="80">
        <v>16201.985499922239</v>
      </c>
      <c r="BH131" s="89">
        <v>22815.750384121588</v>
      </c>
      <c r="BI131" s="15">
        <v>719475.100604743</v>
      </c>
      <c r="BJ131" s="80">
        <v>16415.364302988582</v>
      </c>
      <c r="BK131" s="89">
        <v>22675.456085995444</v>
      </c>
      <c r="BL131" s="15">
        <v>728480.46329129476</v>
      </c>
      <c r="BM131" s="80">
        <v>16518.626754867371</v>
      </c>
      <c r="BN131" s="89">
        <v>22534.010846916317</v>
      </c>
      <c r="BO131" s="15">
        <v>737632.37196586106</v>
      </c>
      <c r="BP131" s="80">
        <v>16621.815870915325</v>
      </c>
      <c r="BQ131" s="89">
        <v>22391.12778257758</v>
      </c>
      <c r="BR131" s="15">
        <v>746938.19810586586</v>
      </c>
      <c r="BS131" s="80">
        <v>16724.78863947669</v>
      </c>
      <c r="BT131" s="89">
        <v>22246.908247779451</v>
      </c>
      <c r="BU131" s="15">
        <v>756400.40071721503</v>
      </c>
      <c r="BV131" s="80">
        <v>16827.570313339493</v>
      </c>
      <c r="BW131" s="89">
        <v>22197.132577873992</v>
      </c>
      <c r="BX131" s="15">
        <v>765480.26136384543</v>
      </c>
      <c r="BY131" s="80">
        <v>16991.466847238913</v>
      </c>
      <c r="BZ131" s="89">
        <v>22108.822818994347</v>
      </c>
      <c r="CA131" s="15">
        <v>775083.1221634337</v>
      </c>
      <c r="CB131" s="80">
        <v>17136.175417904306</v>
      </c>
      <c r="CC131" s="89">
        <v>22019.429185976529</v>
      </c>
      <c r="CD131" s="15">
        <v>784833.77398957382</v>
      </c>
      <c r="CE131" s="80">
        <v>17281.591709126129</v>
      </c>
      <c r="CF131" s="89">
        <v>21929.115649049851</v>
      </c>
      <c r="CG131" s="15">
        <v>794732.80984308338</v>
      </c>
      <c r="CH131" s="80">
        <v>17427.787697143318</v>
      </c>
      <c r="CI131" s="89">
        <v>21837.986142185542</v>
      </c>
      <c r="CJ131" s="15">
        <v>804781.62445172761</v>
      </c>
      <c r="CK131" s="80">
        <v>17574.809962262399</v>
      </c>
      <c r="CL131" s="89">
        <v>21746.089159535673</v>
      </c>
      <c r="CM131" s="15">
        <v>814982.42694855109</v>
      </c>
      <c r="CN131" s="80">
        <v>17722.680519877962</v>
      </c>
      <c r="CO131" s="89">
        <v>21718.849104559227</v>
      </c>
      <c r="CP131" s="15">
        <v>825002.42645001737</v>
      </c>
      <c r="CQ131" s="80">
        <v>17918.103210963149</v>
      </c>
      <c r="CR131" s="89">
        <v>21690.692920167996</v>
      </c>
      <c r="CS131" s="15">
        <v>835161.6549378332</v>
      </c>
      <c r="CT131" s="80">
        <v>18115.234995955845</v>
      </c>
      <c r="CU131" s="89">
        <v>21661.79954167195</v>
      </c>
      <c r="CV131" s="15">
        <v>845459.51765713876</v>
      </c>
      <c r="CW131" s="80">
        <v>18314.174592087598</v>
      </c>
      <c r="CX131" s="89">
        <v>21632.291888797172</v>
      </c>
      <c r="CY131" s="15">
        <v>855896.20473037951</v>
      </c>
      <c r="CZ131" s="80">
        <v>18514.99652724127</v>
      </c>
      <c r="DA131" s="89">
        <v>21651.22239167149</v>
      </c>
      <c r="DB131" s="15">
        <v>865359.99979394779</v>
      </c>
      <c r="DC131" s="80">
        <v>18736.101804395556</v>
      </c>
    </row>
    <row r="132" spans="1:107" x14ac:dyDescent="0.35">
      <c r="A132" s="7" t="s">
        <v>83</v>
      </c>
      <c r="B132" s="4" t="s">
        <v>109</v>
      </c>
      <c r="C132" s="88">
        <v>1854.8012008218934</v>
      </c>
      <c r="D132" s="13">
        <v>556110.93056103855</v>
      </c>
      <c r="E132" s="79">
        <v>1031.4752217947948</v>
      </c>
      <c r="F132" s="41">
        <v>1841.3849873065603</v>
      </c>
      <c r="G132" s="13">
        <v>569572.34585845878</v>
      </c>
      <c r="H132" s="79">
        <v>1048.8019668487459</v>
      </c>
      <c r="I132" s="41">
        <v>1839.2467745195604</v>
      </c>
      <c r="J132" s="13">
        <v>577670.94775979419</v>
      </c>
      <c r="K132" s="79">
        <v>1062.4794274008589</v>
      </c>
      <c r="L132" s="41">
        <v>1837.299823781721</v>
      </c>
      <c r="M132" s="13">
        <v>585893.71117149654</v>
      </c>
      <c r="N132" s="79">
        <v>1076.4624122902092</v>
      </c>
      <c r="O132" s="41">
        <v>1827.9250901534283</v>
      </c>
      <c r="P132" s="13">
        <v>593999.57125060179</v>
      </c>
      <c r="Q132" s="79">
        <v>1085.7867198293541</v>
      </c>
      <c r="R132" s="41">
        <v>1809.9846918013095</v>
      </c>
      <c r="S132" s="13">
        <v>602999.5205970275</v>
      </c>
      <c r="T132" s="79">
        <v>1091.4199014441483</v>
      </c>
      <c r="U132" s="41">
        <v>1792.2395559889806</v>
      </c>
      <c r="V132" s="13">
        <v>612196.60557178489</v>
      </c>
      <c r="W132" s="79">
        <v>1097.202972547937</v>
      </c>
      <c r="X132" s="41">
        <v>1774.6615225232003</v>
      </c>
      <c r="Y132" s="13">
        <v>621600.35663472535</v>
      </c>
      <c r="Z132" s="79">
        <v>1103.1302353063459</v>
      </c>
      <c r="AA132" s="41">
        <v>1757.0420106549361</v>
      </c>
      <c r="AB132" s="13">
        <v>631246.28805134189</v>
      </c>
      <c r="AC132" s="79">
        <v>1109.1262471761947</v>
      </c>
      <c r="AD132" s="41">
        <v>1867.7130204462694</v>
      </c>
      <c r="AE132" s="13">
        <v>637455.60244059272</v>
      </c>
      <c r="AF132" s="79">
        <v>1190.5841286347159</v>
      </c>
      <c r="AG132" s="41">
        <v>1857.021131084392</v>
      </c>
      <c r="AH132" s="13">
        <v>645380.095852567</v>
      </c>
      <c r="AI132" s="79">
        <v>1198.4844755794873</v>
      </c>
      <c r="AJ132" s="41">
        <v>1845.961630258756</v>
      </c>
      <c r="AK132" s="13">
        <v>653486.64665079373</v>
      </c>
      <c r="AL132" s="79">
        <v>1206.3112756038267</v>
      </c>
      <c r="AM132" s="41">
        <v>1834.819607684904</v>
      </c>
      <c r="AN132" s="13">
        <v>661722.5417080468</v>
      </c>
      <c r="AO132" s="79">
        <v>1214.1414943730158</v>
      </c>
      <c r="AP132" s="41">
        <v>1823.5937412740382</v>
      </c>
      <c r="AQ132" s="13">
        <v>670090.94115850073</v>
      </c>
      <c r="AR132" s="79">
        <v>1221.9736463810718</v>
      </c>
      <c r="AS132" s="41">
        <v>1824.8138451580091</v>
      </c>
      <c r="AT132" s="13">
        <v>678116.13844178652</v>
      </c>
      <c r="AU132" s="79">
        <v>1237.4357180536574</v>
      </c>
      <c r="AV132" s="41">
        <v>1824.3636859858707</v>
      </c>
      <c r="AW132" s="13">
        <v>686216.00044698315</v>
      </c>
      <c r="AX132" s="79">
        <v>1251.9075519579401</v>
      </c>
      <c r="AY132" s="41">
        <v>1823.8431220772895</v>
      </c>
      <c r="AZ132" s="13">
        <v>694421.50765468006</v>
      </c>
      <c r="BA132" s="79">
        <v>1266.5158905585301</v>
      </c>
      <c r="BB132" s="41">
        <v>1823.262132233468</v>
      </c>
      <c r="BC132" s="13">
        <v>702732.75244797498</v>
      </c>
      <c r="BD132" s="79">
        <v>1281.2660166185888</v>
      </c>
      <c r="BE132" s="41">
        <v>1822.6200153777877</v>
      </c>
      <c r="BF132" s="13">
        <v>711151.43532817776</v>
      </c>
      <c r="BG132" s="79">
        <v>1296.1588399937791</v>
      </c>
      <c r="BH132" s="41">
        <v>1825.2600307297271</v>
      </c>
      <c r="BI132" s="13">
        <v>719475.100604743</v>
      </c>
      <c r="BJ132" s="79">
        <v>1313.2291442390867</v>
      </c>
      <c r="BK132" s="41">
        <v>1814.0364868796355</v>
      </c>
      <c r="BL132" s="13">
        <v>728480.46329129487</v>
      </c>
      <c r="BM132" s="79">
        <v>1321.4901403893898</v>
      </c>
      <c r="BN132" s="41">
        <v>1802.7208677533054</v>
      </c>
      <c r="BO132" s="13">
        <v>737632.37196586106</v>
      </c>
      <c r="BP132" s="79">
        <v>1329.7452696732259</v>
      </c>
      <c r="BQ132" s="41">
        <v>1791.2902226062065</v>
      </c>
      <c r="BR132" s="13">
        <v>746938.19810586586</v>
      </c>
      <c r="BS132" s="79">
        <v>1337.9830911581353</v>
      </c>
      <c r="BT132" s="41">
        <v>1779.752659822356</v>
      </c>
      <c r="BU132" s="13">
        <v>756400.40071721503</v>
      </c>
      <c r="BV132" s="79">
        <v>1346.2056250671594</v>
      </c>
      <c r="BW132" s="41">
        <v>1775.7706062299194</v>
      </c>
      <c r="BX132" s="13">
        <v>765480.26136384543</v>
      </c>
      <c r="BY132" s="79">
        <v>1359.3173477791131</v>
      </c>
      <c r="BZ132" s="41">
        <v>1768.7058255195479</v>
      </c>
      <c r="CA132" s="13">
        <v>775083.12216343358</v>
      </c>
      <c r="CB132" s="79">
        <v>1370.8940334323445</v>
      </c>
      <c r="CC132" s="41">
        <v>1761.5543348781223</v>
      </c>
      <c r="CD132" s="13">
        <v>784833.77398957394</v>
      </c>
      <c r="CE132" s="79">
        <v>1382.5273367300904</v>
      </c>
      <c r="CF132" s="41">
        <v>1754.3292519239881</v>
      </c>
      <c r="CG132" s="13">
        <v>794732.80984308338</v>
      </c>
      <c r="CH132" s="79">
        <v>1394.2230157714655</v>
      </c>
      <c r="CI132" s="41">
        <v>1747.0388913748434</v>
      </c>
      <c r="CJ132" s="13">
        <v>804781.62445172784</v>
      </c>
      <c r="CK132" s="79">
        <v>1405.9847969809921</v>
      </c>
      <c r="CL132" s="41">
        <v>1739.6871327628539</v>
      </c>
      <c r="CM132" s="13">
        <v>814982.4269485512</v>
      </c>
      <c r="CN132" s="79">
        <v>1417.814441590237</v>
      </c>
      <c r="CO132" s="41">
        <v>1737.5079283647383</v>
      </c>
      <c r="CP132" s="13">
        <v>825002.42645001737</v>
      </c>
      <c r="CQ132" s="79">
        <v>1433.448256877052</v>
      </c>
      <c r="CR132" s="41">
        <v>1735.2554336134397</v>
      </c>
      <c r="CS132" s="13">
        <v>835161.6549378332</v>
      </c>
      <c r="CT132" s="79">
        <v>1449.2187996764676</v>
      </c>
      <c r="CU132" s="41">
        <v>1732.9439633337561</v>
      </c>
      <c r="CV132" s="13">
        <v>845459.51765713887</v>
      </c>
      <c r="CW132" s="79">
        <v>1465.1339673670079</v>
      </c>
      <c r="CX132" s="41">
        <v>1730.5833511037738</v>
      </c>
      <c r="CY132" s="13">
        <v>855896.20473037951</v>
      </c>
      <c r="CZ132" s="79">
        <v>1481.1997221793017</v>
      </c>
      <c r="DA132" s="41">
        <v>1732.0977913337192</v>
      </c>
      <c r="DB132" s="13">
        <v>865359.99979394767</v>
      </c>
      <c r="DC132" s="79">
        <v>1498.8881443516445</v>
      </c>
    </row>
    <row r="133" spans="1:107" x14ac:dyDescent="0.35">
      <c r="A133" s="7" t="s">
        <v>84</v>
      </c>
      <c r="B133" s="4" t="s">
        <v>110</v>
      </c>
      <c r="C133" s="88">
        <v>4868.8531521574696</v>
      </c>
      <c r="D133" s="13">
        <v>556110.93056103855</v>
      </c>
      <c r="E133" s="79">
        <v>2707.622457211336</v>
      </c>
      <c r="F133" s="41">
        <v>4833.6355916797202</v>
      </c>
      <c r="G133" s="13">
        <v>569572.34585845878</v>
      </c>
      <c r="H133" s="79">
        <v>2753.1051629779577</v>
      </c>
      <c r="I133" s="41">
        <v>4828.0227831138454</v>
      </c>
      <c r="J133" s="13">
        <v>577670.94775979419</v>
      </c>
      <c r="K133" s="79">
        <v>2789.0084969272543</v>
      </c>
      <c r="L133" s="41">
        <v>4822.9120374270178</v>
      </c>
      <c r="M133" s="13">
        <v>585893.71117149643</v>
      </c>
      <c r="N133" s="79">
        <v>2825.7138322617984</v>
      </c>
      <c r="O133" s="41">
        <v>4798.3033616527491</v>
      </c>
      <c r="P133" s="13">
        <v>593999.57125060167</v>
      </c>
      <c r="Q133" s="79">
        <v>2850.190139552054</v>
      </c>
      <c r="R133" s="41">
        <v>4751.2098159784373</v>
      </c>
      <c r="S133" s="13">
        <v>602999.52059702761</v>
      </c>
      <c r="T133" s="79">
        <v>2864.9772412908892</v>
      </c>
      <c r="U133" s="41">
        <v>4704.6288344710738</v>
      </c>
      <c r="V133" s="13">
        <v>612196.60557178501</v>
      </c>
      <c r="W133" s="79">
        <v>2880.1578029383345</v>
      </c>
      <c r="X133" s="41">
        <v>4658.4864966234009</v>
      </c>
      <c r="Y133" s="13">
        <v>621600.35663472535</v>
      </c>
      <c r="Z133" s="79">
        <v>2895.716867679158</v>
      </c>
      <c r="AA133" s="41">
        <v>4612.2352779692064</v>
      </c>
      <c r="AB133" s="13">
        <v>631246.28805134201</v>
      </c>
      <c r="AC133" s="79">
        <v>2911.4563988375112</v>
      </c>
      <c r="AD133" s="41">
        <v>4902.7466786714567</v>
      </c>
      <c r="AE133" s="13">
        <v>637455.60244059283</v>
      </c>
      <c r="AF133" s="79">
        <v>3125.2833376661292</v>
      </c>
      <c r="AG133" s="41">
        <v>4874.6804690965291</v>
      </c>
      <c r="AH133" s="13">
        <v>645380.095852567</v>
      </c>
      <c r="AI133" s="79">
        <v>3146.0217483961542</v>
      </c>
      <c r="AJ133" s="41">
        <v>4845.6492794292344</v>
      </c>
      <c r="AK133" s="13">
        <v>653486.64665079373</v>
      </c>
      <c r="AL133" s="79">
        <v>3166.5670984600451</v>
      </c>
      <c r="AM133" s="41">
        <v>4816.4014701728729</v>
      </c>
      <c r="AN133" s="13">
        <v>661722.54170804669</v>
      </c>
      <c r="AO133" s="79">
        <v>3187.1214227291662</v>
      </c>
      <c r="AP133" s="41">
        <v>4786.9335708443496</v>
      </c>
      <c r="AQ133" s="13">
        <v>670090.94115850085</v>
      </c>
      <c r="AR133" s="79">
        <v>3207.6808217503135</v>
      </c>
      <c r="AS133" s="41">
        <v>4790.1363435397743</v>
      </c>
      <c r="AT133" s="13">
        <v>678116.13844178652</v>
      </c>
      <c r="AU133" s="79">
        <v>3248.2687598908506</v>
      </c>
      <c r="AV133" s="41">
        <v>4788.9546757129101</v>
      </c>
      <c r="AW133" s="13">
        <v>686216.00044698326</v>
      </c>
      <c r="AX133" s="79">
        <v>3286.257323889593</v>
      </c>
      <c r="AY133" s="41">
        <v>4787.588195452885</v>
      </c>
      <c r="AZ133" s="13">
        <v>694421.50765468006</v>
      </c>
      <c r="BA133" s="79">
        <v>3324.6042127161418</v>
      </c>
      <c r="BB133" s="41">
        <v>4786.063097112853</v>
      </c>
      <c r="BC133" s="13">
        <v>702732.7524479751</v>
      </c>
      <c r="BD133" s="79">
        <v>3363.3232936237955</v>
      </c>
      <c r="BE133" s="41">
        <v>4784.3775403666923</v>
      </c>
      <c r="BF133" s="13">
        <v>711151.43532817787</v>
      </c>
      <c r="BG133" s="79">
        <v>3402.4169549836702</v>
      </c>
      <c r="BH133" s="41">
        <v>4791.3075806655334</v>
      </c>
      <c r="BI133" s="13">
        <v>719475.10060474288</v>
      </c>
      <c r="BJ133" s="79">
        <v>3447.2265036276021</v>
      </c>
      <c r="BK133" s="41">
        <v>4761.8457780590434</v>
      </c>
      <c r="BL133" s="13">
        <v>728480.46329129476</v>
      </c>
      <c r="BM133" s="79">
        <v>3468.9116185221478</v>
      </c>
      <c r="BN133" s="41">
        <v>4732.1422778524266</v>
      </c>
      <c r="BO133" s="13">
        <v>737632.37196586106</v>
      </c>
      <c r="BP133" s="79">
        <v>3490.5813328922181</v>
      </c>
      <c r="BQ133" s="41">
        <v>4702.1368343412914</v>
      </c>
      <c r="BR133" s="13">
        <v>746938.19810586597</v>
      </c>
      <c r="BS133" s="79">
        <v>3512.2056142901047</v>
      </c>
      <c r="BT133" s="41">
        <v>4671.8507320336848</v>
      </c>
      <c r="BU133" s="13">
        <v>756400.40071721503</v>
      </c>
      <c r="BV133" s="79">
        <v>3533.7897658012935</v>
      </c>
      <c r="BW133" s="41">
        <v>4661.3978413535378</v>
      </c>
      <c r="BX133" s="13">
        <v>765480.26136384555</v>
      </c>
      <c r="BY133" s="79">
        <v>3568.2080379201716</v>
      </c>
      <c r="BZ133" s="41">
        <v>4642.8527919888129</v>
      </c>
      <c r="CA133" s="13">
        <v>775083.1221634337</v>
      </c>
      <c r="CB133" s="79">
        <v>3598.5968377599042</v>
      </c>
      <c r="CC133" s="41">
        <v>4624.0801290550708</v>
      </c>
      <c r="CD133" s="13">
        <v>784833.77398957382</v>
      </c>
      <c r="CE133" s="79">
        <v>3629.1342589164869</v>
      </c>
      <c r="CF133" s="41">
        <v>4605.1142863004688</v>
      </c>
      <c r="CG133" s="13">
        <v>794732.80984308326</v>
      </c>
      <c r="CH133" s="79">
        <v>3659.8354164000966</v>
      </c>
      <c r="CI133" s="41">
        <v>4585.9770898589641</v>
      </c>
      <c r="CJ133" s="13">
        <v>804781.62445172772</v>
      </c>
      <c r="CK133" s="79">
        <v>3690.7100920751036</v>
      </c>
      <c r="CL133" s="41">
        <v>4566.6787235024913</v>
      </c>
      <c r="CM133" s="13">
        <v>814982.4269485512</v>
      </c>
      <c r="CN133" s="79">
        <v>3721.762909174372</v>
      </c>
      <c r="CO133" s="41">
        <v>4560.9583119574372</v>
      </c>
      <c r="CP133" s="13">
        <v>825002.42645001749</v>
      </c>
      <c r="CQ133" s="79">
        <v>3762.8016743022613</v>
      </c>
      <c r="CR133" s="41">
        <v>4555.045513235279</v>
      </c>
      <c r="CS133" s="13">
        <v>835161.6549378332</v>
      </c>
      <c r="CT133" s="79">
        <v>3804.1993491507274</v>
      </c>
      <c r="CU133" s="41">
        <v>4548.9779037511089</v>
      </c>
      <c r="CV133" s="13">
        <v>845459.51765713899</v>
      </c>
      <c r="CW133" s="79">
        <v>3845.9766643383955</v>
      </c>
      <c r="CX133" s="41">
        <v>4542.7812966474057</v>
      </c>
      <c r="CY133" s="13">
        <v>855896.20473037951</v>
      </c>
      <c r="CZ133" s="79">
        <v>3888.1492707206667</v>
      </c>
      <c r="DA133" s="41">
        <v>4546.7567022510129</v>
      </c>
      <c r="DB133" s="13">
        <v>865359.99979394767</v>
      </c>
      <c r="DC133" s="79">
        <v>3934.5813789230665</v>
      </c>
    </row>
    <row r="134" spans="1:107" x14ac:dyDescent="0.35">
      <c r="A134" s="7" t="s">
        <v>85</v>
      </c>
      <c r="B134" s="4" t="s">
        <v>111</v>
      </c>
      <c r="C134" s="88">
        <v>12056.207805342307</v>
      </c>
      <c r="D134" s="13">
        <v>556110.93056103855</v>
      </c>
      <c r="E134" s="79">
        <v>6704.5889416661666</v>
      </c>
      <c r="F134" s="41">
        <v>11969.002417492642</v>
      </c>
      <c r="G134" s="13">
        <v>569572.34585845866</v>
      </c>
      <c r="H134" s="79">
        <v>6817.2127845168479</v>
      </c>
      <c r="I134" s="41">
        <v>11955.104034377142</v>
      </c>
      <c r="J134" s="13">
        <v>577670.94775979419</v>
      </c>
      <c r="K134" s="79">
        <v>6906.1162781055828</v>
      </c>
      <c r="L134" s="41">
        <v>11942.448854581187</v>
      </c>
      <c r="M134" s="13">
        <v>585893.71117149654</v>
      </c>
      <c r="N134" s="79">
        <v>6997.0056798863588</v>
      </c>
      <c r="O134" s="41">
        <v>11881.513085997285</v>
      </c>
      <c r="P134" s="13">
        <v>593999.57125060167</v>
      </c>
      <c r="Q134" s="79">
        <v>7057.6136788908007</v>
      </c>
      <c r="R134" s="41">
        <v>11764.900496708513</v>
      </c>
      <c r="S134" s="13">
        <v>602999.52059702761</v>
      </c>
      <c r="T134" s="79">
        <v>7094.2293593869645</v>
      </c>
      <c r="U134" s="41">
        <v>11649.557113928375</v>
      </c>
      <c r="V134" s="13">
        <v>612196.60557178489</v>
      </c>
      <c r="W134" s="79">
        <v>7131.8193215615902</v>
      </c>
      <c r="X134" s="41">
        <v>11535.299896400802</v>
      </c>
      <c r="Y134" s="13">
        <v>621600.35663472523</v>
      </c>
      <c r="Z134" s="79">
        <v>7170.3465294912485</v>
      </c>
      <c r="AA134" s="41">
        <v>11420.773069257084</v>
      </c>
      <c r="AB134" s="13">
        <v>631246.28805134189</v>
      </c>
      <c r="AC134" s="79">
        <v>7209.3206066452658</v>
      </c>
      <c r="AD134" s="41">
        <v>12140.134632900752</v>
      </c>
      <c r="AE134" s="13">
        <v>637455.60244059272</v>
      </c>
      <c r="AF134" s="79">
        <v>7738.7968361256535</v>
      </c>
      <c r="AG134" s="41">
        <v>12070.637352048549</v>
      </c>
      <c r="AH134" s="13">
        <v>645380.095852567</v>
      </c>
      <c r="AI134" s="79">
        <v>7790.1490912666677</v>
      </c>
      <c r="AJ134" s="41">
        <v>11998.750596681915</v>
      </c>
      <c r="AK134" s="13">
        <v>653486.64665079361</v>
      </c>
      <c r="AL134" s="79">
        <v>7841.0232914248745</v>
      </c>
      <c r="AM134" s="41">
        <v>11926.327449951876</v>
      </c>
      <c r="AN134" s="13">
        <v>661722.54170804669</v>
      </c>
      <c r="AO134" s="79">
        <v>7891.9197134246024</v>
      </c>
      <c r="AP134" s="41">
        <v>11853.359318281247</v>
      </c>
      <c r="AQ134" s="13">
        <v>670090.94115850097</v>
      </c>
      <c r="AR134" s="79">
        <v>7942.8287014769676</v>
      </c>
      <c r="AS134" s="41">
        <v>11861.28999352706</v>
      </c>
      <c r="AT134" s="13">
        <v>678116.13844178664</v>
      </c>
      <c r="AU134" s="79">
        <v>8043.3321673487735</v>
      </c>
      <c r="AV134" s="41">
        <v>11858.363958908159</v>
      </c>
      <c r="AW134" s="13">
        <v>686216.00044698326</v>
      </c>
      <c r="AX134" s="79">
        <v>8137.3990877266115</v>
      </c>
      <c r="AY134" s="41">
        <v>11854.980293502382</v>
      </c>
      <c r="AZ134" s="13">
        <v>694421.50765468017</v>
      </c>
      <c r="BA134" s="79">
        <v>8232.3532886304474</v>
      </c>
      <c r="BB134" s="41">
        <v>11851.203859517542</v>
      </c>
      <c r="BC134" s="13">
        <v>702732.7524479751</v>
      </c>
      <c r="BD134" s="79">
        <v>8328.229108020827</v>
      </c>
      <c r="BE134" s="41">
        <v>11847.03009995562</v>
      </c>
      <c r="BF134" s="13">
        <v>711151.43532817776</v>
      </c>
      <c r="BG134" s="79">
        <v>8425.0324599595642</v>
      </c>
      <c r="BH134" s="41">
        <v>11864.190199743225</v>
      </c>
      <c r="BI134" s="13">
        <v>719475.100604743</v>
      </c>
      <c r="BJ134" s="79">
        <v>8535.9894375540625</v>
      </c>
      <c r="BK134" s="41">
        <v>11791.237164717631</v>
      </c>
      <c r="BL134" s="13">
        <v>728480.46329129476</v>
      </c>
      <c r="BM134" s="79">
        <v>8589.685912531033</v>
      </c>
      <c r="BN134" s="41">
        <v>11717.685640396485</v>
      </c>
      <c r="BO134" s="13">
        <v>737632.37196586106</v>
      </c>
      <c r="BP134" s="79">
        <v>8643.3442528759697</v>
      </c>
      <c r="BQ134" s="41">
        <v>11643.386446940342</v>
      </c>
      <c r="BR134" s="13">
        <v>746938.19810586597</v>
      </c>
      <c r="BS134" s="79">
        <v>8696.8900925278795</v>
      </c>
      <c r="BT134" s="41">
        <v>11568.392288845314</v>
      </c>
      <c r="BU134" s="13">
        <v>756400.40071721503</v>
      </c>
      <c r="BV134" s="79">
        <v>8750.3365629365362</v>
      </c>
      <c r="BW134" s="41">
        <v>11542.508940494476</v>
      </c>
      <c r="BX134" s="13">
        <v>765480.26136384555</v>
      </c>
      <c r="BY134" s="79">
        <v>8835.5627605642348</v>
      </c>
      <c r="BZ134" s="41">
        <v>11496.587865877062</v>
      </c>
      <c r="CA134" s="13">
        <v>775083.1221634337</v>
      </c>
      <c r="CB134" s="79">
        <v>8910.81121731024</v>
      </c>
      <c r="CC134" s="41">
        <v>11450.103176707795</v>
      </c>
      <c r="CD134" s="13">
        <v>784833.77398957382</v>
      </c>
      <c r="CE134" s="79">
        <v>8986.4276887455871</v>
      </c>
      <c r="CF134" s="41">
        <v>11403.140137505923</v>
      </c>
      <c r="CG134" s="13">
        <v>794732.80984308326</v>
      </c>
      <c r="CH134" s="79">
        <v>9062.4496025145254</v>
      </c>
      <c r="CI134" s="41">
        <v>11355.752793936483</v>
      </c>
      <c r="CJ134" s="13">
        <v>804781.62445172772</v>
      </c>
      <c r="CK134" s="79">
        <v>9138.9011803764479</v>
      </c>
      <c r="CL134" s="41">
        <v>11307.96636295855</v>
      </c>
      <c r="CM134" s="13">
        <v>814982.42694855109</v>
      </c>
      <c r="CN134" s="79">
        <v>9215.7938703365398</v>
      </c>
      <c r="CO134" s="41">
        <v>11293.801534370799</v>
      </c>
      <c r="CP134" s="13">
        <v>825002.42645001726</v>
      </c>
      <c r="CQ134" s="79">
        <v>9317.413669700838</v>
      </c>
      <c r="CR134" s="41">
        <v>11279.160318487358</v>
      </c>
      <c r="CS134" s="13">
        <v>835161.6549378332</v>
      </c>
      <c r="CT134" s="79">
        <v>9419.92219789704</v>
      </c>
      <c r="CU134" s="41">
        <v>11264.135761669415</v>
      </c>
      <c r="CV134" s="13">
        <v>845459.51765713876</v>
      </c>
      <c r="CW134" s="79">
        <v>9523.3707878855512</v>
      </c>
      <c r="CX134" s="41">
        <v>11248.79178217453</v>
      </c>
      <c r="CY134" s="13">
        <v>855896.20473037951</v>
      </c>
      <c r="CZ134" s="79">
        <v>9627.7981941654616</v>
      </c>
      <c r="DA134" s="41">
        <v>11258.635643669175</v>
      </c>
      <c r="DB134" s="13">
        <v>865359.99979394756</v>
      </c>
      <c r="DC134" s="79">
        <v>9742.7729382856887</v>
      </c>
    </row>
    <row r="135" spans="1:107" x14ac:dyDescent="0.35">
      <c r="A135" s="7" t="s">
        <v>86</v>
      </c>
      <c r="B135" s="4" t="s">
        <v>112</v>
      </c>
      <c r="C135" s="88">
        <v>463.70030020547335</v>
      </c>
      <c r="D135" s="13">
        <v>556110.93056103855</v>
      </c>
      <c r="E135" s="79">
        <v>257.86880544869871</v>
      </c>
      <c r="F135" s="41">
        <v>460.34624682664008</v>
      </c>
      <c r="G135" s="13">
        <v>569572.34585845878</v>
      </c>
      <c r="H135" s="79">
        <v>262.20049171218648</v>
      </c>
      <c r="I135" s="41">
        <v>459.8116936298901</v>
      </c>
      <c r="J135" s="13">
        <v>577670.94775979419</v>
      </c>
      <c r="K135" s="79">
        <v>265.61985685021472</v>
      </c>
      <c r="L135" s="41">
        <v>459.32495594543025</v>
      </c>
      <c r="M135" s="13">
        <v>585893.71117149654</v>
      </c>
      <c r="N135" s="79">
        <v>269.11560307255229</v>
      </c>
      <c r="O135" s="41">
        <v>456.98127253835708</v>
      </c>
      <c r="P135" s="13">
        <v>593999.57125060179</v>
      </c>
      <c r="Q135" s="79">
        <v>271.44667995733852</v>
      </c>
      <c r="R135" s="41">
        <v>452.49617295032738</v>
      </c>
      <c r="S135" s="13">
        <v>602999.5205970275</v>
      </c>
      <c r="T135" s="79">
        <v>272.85497536103708</v>
      </c>
      <c r="U135" s="41">
        <v>448.05988899724514</v>
      </c>
      <c r="V135" s="13">
        <v>612196.60557178489</v>
      </c>
      <c r="W135" s="79">
        <v>274.30074313698424</v>
      </c>
      <c r="X135" s="41">
        <v>443.66538063080009</v>
      </c>
      <c r="Y135" s="13">
        <v>621600.35663472535</v>
      </c>
      <c r="Z135" s="79">
        <v>275.78255882658647</v>
      </c>
      <c r="AA135" s="41">
        <v>439.26050266373403</v>
      </c>
      <c r="AB135" s="13">
        <v>631246.28805134189</v>
      </c>
      <c r="AC135" s="79">
        <v>277.28156179404868</v>
      </c>
      <c r="AD135" s="41">
        <v>466.92825511156735</v>
      </c>
      <c r="AE135" s="13">
        <v>637455.60244059272</v>
      </c>
      <c r="AF135" s="79">
        <v>297.64603215867896</v>
      </c>
      <c r="AG135" s="41">
        <v>464.255282771098</v>
      </c>
      <c r="AH135" s="13">
        <v>645380.095852567</v>
      </c>
      <c r="AI135" s="79">
        <v>299.62111889487181</v>
      </c>
      <c r="AJ135" s="41">
        <v>461.49040756468901</v>
      </c>
      <c r="AK135" s="13">
        <v>653486.64665079373</v>
      </c>
      <c r="AL135" s="79">
        <v>301.57781890095669</v>
      </c>
      <c r="AM135" s="41">
        <v>458.704901921226</v>
      </c>
      <c r="AN135" s="13">
        <v>661722.5417080468</v>
      </c>
      <c r="AO135" s="79">
        <v>303.53537359325395</v>
      </c>
      <c r="AP135" s="41">
        <v>455.89843531850954</v>
      </c>
      <c r="AQ135" s="13">
        <v>670090.94115850073</v>
      </c>
      <c r="AR135" s="79">
        <v>305.49341159526796</v>
      </c>
      <c r="AS135" s="41">
        <v>456.20346128950229</v>
      </c>
      <c r="AT135" s="13">
        <v>678116.13844178652</v>
      </c>
      <c r="AU135" s="79">
        <v>309.35892951341435</v>
      </c>
      <c r="AV135" s="41">
        <v>456.09092149646767</v>
      </c>
      <c r="AW135" s="13">
        <v>686216.00044698315</v>
      </c>
      <c r="AX135" s="79">
        <v>312.97688798948502</v>
      </c>
      <c r="AY135" s="41">
        <v>455.96078051932238</v>
      </c>
      <c r="AZ135" s="13">
        <v>694421.50765468006</v>
      </c>
      <c r="BA135" s="79">
        <v>316.62897263963254</v>
      </c>
      <c r="BB135" s="41">
        <v>455.81553305836701</v>
      </c>
      <c r="BC135" s="13">
        <v>702732.75244797498</v>
      </c>
      <c r="BD135" s="79">
        <v>320.31650415464719</v>
      </c>
      <c r="BE135" s="41">
        <v>455.65500384444692</v>
      </c>
      <c r="BF135" s="13">
        <v>711151.43532817776</v>
      </c>
      <c r="BG135" s="79">
        <v>324.03970999844478</v>
      </c>
      <c r="BH135" s="41">
        <v>456.31500768243177</v>
      </c>
      <c r="BI135" s="13">
        <v>719475.100604743</v>
      </c>
      <c r="BJ135" s="79">
        <v>328.30728605977168</v>
      </c>
      <c r="BK135" s="41">
        <v>453.50912171990888</v>
      </c>
      <c r="BL135" s="13">
        <v>728480.46329129487</v>
      </c>
      <c r="BM135" s="79">
        <v>330.37253509734745</v>
      </c>
      <c r="BN135" s="41">
        <v>450.68021693832634</v>
      </c>
      <c r="BO135" s="13">
        <v>737632.37196586106</v>
      </c>
      <c r="BP135" s="79">
        <v>332.43631741830649</v>
      </c>
      <c r="BQ135" s="41">
        <v>447.82255565155162</v>
      </c>
      <c r="BR135" s="13">
        <v>746938.19810586586</v>
      </c>
      <c r="BS135" s="79">
        <v>334.49577278953382</v>
      </c>
      <c r="BT135" s="41">
        <v>444.938164955589</v>
      </c>
      <c r="BU135" s="13">
        <v>756400.40071721503</v>
      </c>
      <c r="BV135" s="79">
        <v>336.55140626678985</v>
      </c>
      <c r="BW135" s="41">
        <v>443.94265155747985</v>
      </c>
      <c r="BX135" s="13">
        <v>765480.26136384543</v>
      </c>
      <c r="BY135" s="79">
        <v>339.82933694477828</v>
      </c>
      <c r="BZ135" s="41">
        <v>442.17645637988699</v>
      </c>
      <c r="CA135" s="13">
        <v>775083.12216343358</v>
      </c>
      <c r="CB135" s="79">
        <v>342.72350835808612</v>
      </c>
      <c r="CC135" s="41">
        <v>440.38858371953057</v>
      </c>
      <c r="CD135" s="13">
        <v>784833.77398957394</v>
      </c>
      <c r="CE135" s="79">
        <v>345.6318341825226</v>
      </c>
      <c r="CF135" s="41">
        <v>438.58231298099702</v>
      </c>
      <c r="CG135" s="13">
        <v>794732.80984308338</v>
      </c>
      <c r="CH135" s="79">
        <v>348.55575394286637</v>
      </c>
      <c r="CI135" s="41">
        <v>436.75972284371085</v>
      </c>
      <c r="CJ135" s="13">
        <v>804781.62445172784</v>
      </c>
      <c r="CK135" s="79">
        <v>351.49619924524802</v>
      </c>
      <c r="CL135" s="41">
        <v>434.92178319071348</v>
      </c>
      <c r="CM135" s="13">
        <v>814982.4269485512</v>
      </c>
      <c r="CN135" s="79">
        <v>354.45361039755926</v>
      </c>
      <c r="CO135" s="41">
        <v>434.37698209118457</v>
      </c>
      <c r="CP135" s="13">
        <v>825002.42645001737</v>
      </c>
      <c r="CQ135" s="79">
        <v>358.362064219263</v>
      </c>
      <c r="CR135" s="41">
        <v>433.81385840335992</v>
      </c>
      <c r="CS135" s="13">
        <v>835161.6549378332</v>
      </c>
      <c r="CT135" s="79">
        <v>362.3046999191169</v>
      </c>
      <c r="CU135" s="41">
        <v>433.23599083343902</v>
      </c>
      <c r="CV135" s="13">
        <v>845459.51765713887</v>
      </c>
      <c r="CW135" s="79">
        <v>366.28349184175198</v>
      </c>
      <c r="CX135" s="41">
        <v>432.64583777594345</v>
      </c>
      <c r="CY135" s="13">
        <v>855896.20473037951</v>
      </c>
      <c r="CZ135" s="79">
        <v>370.29993054482543</v>
      </c>
      <c r="DA135" s="41">
        <v>433.0244478334298</v>
      </c>
      <c r="DB135" s="13">
        <v>865359.99979394767</v>
      </c>
      <c r="DC135" s="79">
        <v>374.72203608791114</v>
      </c>
    </row>
    <row r="136" spans="1:107" x14ac:dyDescent="0.35">
      <c r="A136" s="7" t="s">
        <v>87</v>
      </c>
      <c r="B136" s="4" t="s">
        <v>113</v>
      </c>
      <c r="C136" s="88">
        <v>1391.1009006164199</v>
      </c>
      <c r="D136" s="13">
        <v>556110.93056103855</v>
      </c>
      <c r="E136" s="79">
        <v>773.60641634609601</v>
      </c>
      <c r="F136" s="41">
        <v>1381.0387404799201</v>
      </c>
      <c r="G136" s="13">
        <v>569572.34585845878</v>
      </c>
      <c r="H136" s="79">
        <v>786.60147513655932</v>
      </c>
      <c r="I136" s="41">
        <v>1379.4350808896702</v>
      </c>
      <c r="J136" s="13">
        <v>577670.94775979407</v>
      </c>
      <c r="K136" s="79">
        <v>796.85957055064409</v>
      </c>
      <c r="L136" s="41">
        <v>1377.9748678362907</v>
      </c>
      <c r="M136" s="13">
        <v>585893.71117149643</v>
      </c>
      <c r="N136" s="79">
        <v>807.34680921765676</v>
      </c>
      <c r="O136" s="41">
        <v>1370.9438176150711</v>
      </c>
      <c r="P136" s="13">
        <v>593999.57125060179</v>
      </c>
      <c r="Q136" s="79">
        <v>814.3400398720155</v>
      </c>
      <c r="R136" s="41">
        <v>1357.488518850982</v>
      </c>
      <c r="S136" s="13">
        <v>602999.52059702761</v>
      </c>
      <c r="T136" s="79">
        <v>818.56492608311112</v>
      </c>
      <c r="U136" s="41">
        <v>1344.1796669917353</v>
      </c>
      <c r="V136" s="13">
        <v>612196.60557178501</v>
      </c>
      <c r="W136" s="79">
        <v>822.90222941095271</v>
      </c>
      <c r="X136" s="41">
        <v>1330.9961418924001</v>
      </c>
      <c r="Y136" s="13">
        <v>621600.35663472523</v>
      </c>
      <c r="Z136" s="79">
        <v>827.34767647975934</v>
      </c>
      <c r="AA136" s="41">
        <v>1317.781507991202</v>
      </c>
      <c r="AB136" s="13">
        <v>631246.28805134189</v>
      </c>
      <c r="AC136" s="79">
        <v>831.84468538214605</v>
      </c>
      <c r="AD136" s="41">
        <v>1400.7847653347019</v>
      </c>
      <c r="AE136" s="13">
        <v>637455.60244059283</v>
      </c>
      <c r="AF136" s="79">
        <v>892.93809647603689</v>
      </c>
      <c r="AG136" s="41">
        <v>1392.7658483132939</v>
      </c>
      <c r="AH136" s="13">
        <v>645380.09585256712</v>
      </c>
      <c r="AI136" s="79">
        <v>898.8633566846155</v>
      </c>
      <c r="AJ136" s="41">
        <v>1384.4712226940669</v>
      </c>
      <c r="AK136" s="13">
        <v>653486.64665079373</v>
      </c>
      <c r="AL136" s="79">
        <v>904.73345670287006</v>
      </c>
      <c r="AM136" s="41">
        <v>1376.1147057636779</v>
      </c>
      <c r="AN136" s="13">
        <v>661722.54170804669</v>
      </c>
      <c r="AO136" s="79">
        <v>910.6061207797618</v>
      </c>
      <c r="AP136" s="41">
        <v>1367.6953059555285</v>
      </c>
      <c r="AQ136" s="13">
        <v>670090.94115850085</v>
      </c>
      <c r="AR136" s="79">
        <v>916.48023478580387</v>
      </c>
      <c r="AS136" s="41">
        <v>1368.6103838685069</v>
      </c>
      <c r="AT136" s="13">
        <v>678116.13844178664</v>
      </c>
      <c r="AU136" s="79">
        <v>928.07678854024311</v>
      </c>
      <c r="AV136" s="41">
        <v>1368.2727644894028</v>
      </c>
      <c r="AW136" s="13">
        <v>686216.00044698326</v>
      </c>
      <c r="AX136" s="79">
        <v>938.93066396845506</v>
      </c>
      <c r="AY136" s="41">
        <v>1367.882341557967</v>
      </c>
      <c r="AZ136" s="13">
        <v>694421.50765468017</v>
      </c>
      <c r="BA136" s="79">
        <v>949.88691791889767</v>
      </c>
      <c r="BB136" s="41">
        <v>1367.446599175101</v>
      </c>
      <c r="BC136" s="13">
        <v>702732.75244797498</v>
      </c>
      <c r="BD136" s="79">
        <v>960.94951246394157</v>
      </c>
      <c r="BE136" s="41">
        <v>1366.9650115333407</v>
      </c>
      <c r="BF136" s="13">
        <v>711151.43532817787</v>
      </c>
      <c r="BG136" s="79">
        <v>972.11912999533433</v>
      </c>
      <c r="BH136" s="41">
        <v>1368.9450230472953</v>
      </c>
      <c r="BI136" s="13">
        <v>719475.10060474288</v>
      </c>
      <c r="BJ136" s="79">
        <v>984.92185817931488</v>
      </c>
      <c r="BK136" s="41">
        <v>1360.5273651597265</v>
      </c>
      <c r="BL136" s="13">
        <v>728480.46329129487</v>
      </c>
      <c r="BM136" s="79">
        <v>991.1176052920423</v>
      </c>
      <c r="BN136" s="41">
        <v>1352.040650814979</v>
      </c>
      <c r="BO136" s="13">
        <v>737632.37196586106</v>
      </c>
      <c r="BP136" s="79">
        <v>997.3089522549194</v>
      </c>
      <c r="BQ136" s="41">
        <v>1343.4676669546548</v>
      </c>
      <c r="BR136" s="13">
        <v>746938.19810586586</v>
      </c>
      <c r="BS136" s="79">
        <v>1003.4873183686013</v>
      </c>
      <c r="BT136" s="41">
        <v>1334.8144948667671</v>
      </c>
      <c r="BU136" s="13">
        <v>756400.40071721503</v>
      </c>
      <c r="BV136" s="79">
        <v>1009.6542188003696</v>
      </c>
      <c r="BW136" s="41">
        <v>1331.8279546724395</v>
      </c>
      <c r="BX136" s="13">
        <v>765480.26136384543</v>
      </c>
      <c r="BY136" s="79">
        <v>1019.4880108343348</v>
      </c>
      <c r="BZ136" s="41">
        <v>1326.5293691396607</v>
      </c>
      <c r="CA136" s="13">
        <v>775083.12216343358</v>
      </c>
      <c r="CB136" s="79">
        <v>1028.1705250742582</v>
      </c>
      <c r="CC136" s="41">
        <v>1321.1657511585918</v>
      </c>
      <c r="CD136" s="13">
        <v>784833.77398957382</v>
      </c>
      <c r="CE136" s="79">
        <v>1036.8955025475677</v>
      </c>
      <c r="CF136" s="41">
        <v>1315.7469389429909</v>
      </c>
      <c r="CG136" s="13">
        <v>794732.80984308338</v>
      </c>
      <c r="CH136" s="79">
        <v>1045.6672618285991</v>
      </c>
      <c r="CI136" s="41">
        <v>1310.2791685311324</v>
      </c>
      <c r="CJ136" s="13">
        <v>804781.62445172784</v>
      </c>
      <c r="CK136" s="79">
        <v>1054.488597735744</v>
      </c>
      <c r="CL136" s="41">
        <v>1304.7653495721404</v>
      </c>
      <c r="CM136" s="13">
        <v>814982.4269485512</v>
      </c>
      <c r="CN136" s="79">
        <v>1063.3608311926778</v>
      </c>
      <c r="CO136" s="41">
        <v>1303.1309462735535</v>
      </c>
      <c r="CP136" s="13">
        <v>825002.42645001726</v>
      </c>
      <c r="CQ136" s="79">
        <v>1075.0861926577888</v>
      </c>
      <c r="CR136" s="41">
        <v>1301.4415752100797</v>
      </c>
      <c r="CS136" s="13">
        <v>835161.6549378332</v>
      </c>
      <c r="CT136" s="79">
        <v>1086.9140997573506</v>
      </c>
      <c r="CU136" s="41">
        <v>1299.7079725003168</v>
      </c>
      <c r="CV136" s="13">
        <v>845459.51765713899</v>
      </c>
      <c r="CW136" s="79">
        <v>1098.8504755252559</v>
      </c>
      <c r="CX136" s="41">
        <v>1297.9375133278302</v>
      </c>
      <c r="CY136" s="13">
        <v>855896.20473037928</v>
      </c>
      <c r="CZ136" s="79">
        <v>1110.8997916344761</v>
      </c>
      <c r="DA136" s="41">
        <v>1299.0733435002894</v>
      </c>
      <c r="DB136" s="13">
        <v>865359.99979394767</v>
      </c>
      <c r="DC136" s="79">
        <v>1124.1661082637333</v>
      </c>
    </row>
    <row r="137" spans="1:107" x14ac:dyDescent="0.35">
      <c r="A137" s="7" t="s">
        <v>88</v>
      </c>
      <c r="B137" s="4" t="s">
        <v>114</v>
      </c>
      <c r="C137" s="88">
        <v>1159.2507505136834</v>
      </c>
      <c r="D137" s="13">
        <v>556110.93056103855</v>
      </c>
      <c r="E137" s="79">
        <v>644.67201362174683</v>
      </c>
      <c r="F137" s="41">
        <v>1150.8656170666002</v>
      </c>
      <c r="G137" s="13">
        <v>569572.34585845878</v>
      </c>
      <c r="H137" s="79">
        <v>655.50122928046619</v>
      </c>
      <c r="I137" s="41">
        <v>1149.5292340747253</v>
      </c>
      <c r="J137" s="13">
        <v>577670.94775979407</v>
      </c>
      <c r="K137" s="79">
        <v>664.04964212553682</v>
      </c>
      <c r="L137" s="41">
        <v>1148.3123898635756</v>
      </c>
      <c r="M137" s="13">
        <v>585893.71117149643</v>
      </c>
      <c r="N137" s="79">
        <v>672.78900768138067</v>
      </c>
      <c r="O137" s="41">
        <v>1142.4531813458927</v>
      </c>
      <c r="P137" s="13">
        <v>593999.57125060179</v>
      </c>
      <c r="Q137" s="79">
        <v>678.61669989334632</v>
      </c>
      <c r="R137" s="41">
        <v>1131.2404323758185</v>
      </c>
      <c r="S137" s="13">
        <v>602999.5205970275</v>
      </c>
      <c r="T137" s="79">
        <v>682.13743840259269</v>
      </c>
      <c r="U137" s="41">
        <v>1120.1497224931129</v>
      </c>
      <c r="V137" s="13">
        <v>612196.60557178501</v>
      </c>
      <c r="W137" s="79">
        <v>685.75185784246059</v>
      </c>
      <c r="X137" s="41">
        <v>1109.1634515770002</v>
      </c>
      <c r="Y137" s="13">
        <v>621600.35663472535</v>
      </c>
      <c r="Z137" s="79">
        <v>689.45639706646625</v>
      </c>
      <c r="AA137" s="41">
        <v>1098.1512566593351</v>
      </c>
      <c r="AB137" s="13">
        <v>631246.28805134189</v>
      </c>
      <c r="AC137" s="79">
        <v>693.20390448512171</v>
      </c>
      <c r="AD137" s="41">
        <v>1167.3206377789184</v>
      </c>
      <c r="AE137" s="13">
        <v>637455.60244059295</v>
      </c>
      <c r="AF137" s="79">
        <v>744.11508039669752</v>
      </c>
      <c r="AG137" s="41">
        <v>1160.6382069277449</v>
      </c>
      <c r="AH137" s="13">
        <v>645380.09585256712</v>
      </c>
      <c r="AI137" s="79">
        <v>749.05279723717967</v>
      </c>
      <c r="AJ137" s="41">
        <v>1153.7260189117226</v>
      </c>
      <c r="AK137" s="13">
        <v>653486.64665079373</v>
      </c>
      <c r="AL137" s="79">
        <v>753.94454725239177</v>
      </c>
      <c r="AM137" s="41">
        <v>1146.7622548030649</v>
      </c>
      <c r="AN137" s="13">
        <v>661722.5417080468</v>
      </c>
      <c r="AO137" s="79">
        <v>758.83843398313491</v>
      </c>
      <c r="AP137" s="41">
        <v>1139.7460882962739</v>
      </c>
      <c r="AQ137" s="13">
        <v>670090.94115850073</v>
      </c>
      <c r="AR137" s="79">
        <v>763.73352898816995</v>
      </c>
      <c r="AS137" s="41">
        <v>1140.5086532237558</v>
      </c>
      <c r="AT137" s="13">
        <v>678116.13844178664</v>
      </c>
      <c r="AU137" s="79">
        <v>773.39732378353597</v>
      </c>
      <c r="AV137" s="41">
        <v>1140.2273037411692</v>
      </c>
      <c r="AW137" s="13">
        <v>686216.00044698326</v>
      </c>
      <c r="AX137" s="79">
        <v>782.44221997371267</v>
      </c>
      <c r="AY137" s="41">
        <v>1139.9019512983059</v>
      </c>
      <c r="AZ137" s="13">
        <v>694421.50765468029</v>
      </c>
      <c r="BA137" s="79">
        <v>791.57243159908148</v>
      </c>
      <c r="BB137" s="41">
        <v>1139.5388326459176</v>
      </c>
      <c r="BC137" s="13">
        <v>702732.75244797498</v>
      </c>
      <c r="BD137" s="79">
        <v>800.79126038661798</v>
      </c>
      <c r="BE137" s="41">
        <v>1139.1375096111174</v>
      </c>
      <c r="BF137" s="13">
        <v>711151.43532817776</v>
      </c>
      <c r="BG137" s="79">
        <v>810.09927499611194</v>
      </c>
      <c r="BH137" s="41">
        <v>1140.7875192060794</v>
      </c>
      <c r="BI137" s="13">
        <v>719475.10060474288</v>
      </c>
      <c r="BJ137" s="79">
        <v>820.76821514942912</v>
      </c>
      <c r="BK137" s="41">
        <v>1133.7728042997721</v>
      </c>
      <c r="BL137" s="13">
        <v>728480.46329129487</v>
      </c>
      <c r="BM137" s="79">
        <v>825.93133774336866</v>
      </c>
      <c r="BN137" s="41">
        <v>1126.7005423458158</v>
      </c>
      <c r="BO137" s="13">
        <v>737632.37196586106</v>
      </c>
      <c r="BP137" s="79">
        <v>831.09079354576625</v>
      </c>
      <c r="BQ137" s="41">
        <v>1119.5563891288791</v>
      </c>
      <c r="BR137" s="13">
        <v>746938.19810586597</v>
      </c>
      <c r="BS137" s="79">
        <v>836.2394319738346</v>
      </c>
      <c r="BT137" s="41">
        <v>1112.3454123889726</v>
      </c>
      <c r="BU137" s="13">
        <v>756400.40071721503</v>
      </c>
      <c r="BV137" s="79">
        <v>841.37851566697464</v>
      </c>
      <c r="BW137" s="41">
        <v>1109.8566288936997</v>
      </c>
      <c r="BX137" s="13">
        <v>765480.26136384555</v>
      </c>
      <c r="BY137" s="79">
        <v>849.57334236194572</v>
      </c>
      <c r="BZ137" s="41">
        <v>1105.4411409497175</v>
      </c>
      <c r="CA137" s="13">
        <v>775083.12216343358</v>
      </c>
      <c r="CB137" s="79">
        <v>856.80877089521528</v>
      </c>
      <c r="CC137" s="41">
        <v>1100.9714592988264</v>
      </c>
      <c r="CD137" s="13">
        <v>784833.77398957394</v>
      </c>
      <c r="CE137" s="79">
        <v>864.07958545630652</v>
      </c>
      <c r="CF137" s="41">
        <v>1096.4557824524925</v>
      </c>
      <c r="CG137" s="13">
        <v>794732.80984308338</v>
      </c>
      <c r="CH137" s="79">
        <v>871.38938485716596</v>
      </c>
      <c r="CI137" s="41">
        <v>1091.8993071092771</v>
      </c>
      <c r="CJ137" s="13">
        <v>804781.62445172772</v>
      </c>
      <c r="CK137" s="79">
        <v>878.74049811312</v>
      </c>
      <c r="CL137" s="41">
        <v>1087.3044579767836</v>
      </c>
      <c r="CM137" s="13">
        <v>814982.4269485512</v>
      </c>
      <c r="CN137" s="79">
        <v>886.13402599389815</v>
      </c>
      <c r="CO137" s="41">
        <v>1085.9424552279613</v>
      </c>
      <c r="CP137" s="13">
        <v>825002.42645001737</v>
      </c>
      <c r="CQ137" s="79">
        <v>895.90516054815748</v>
      </c>
      <c r="CR137" s="41">
        <v>1084.5346460083999</v>
      </c>
      <c r="CS137" s="13">
        <v>835161.65493783308</v>
      </c>
      <c r="CT137" s="79">
        <v>905.76174979779228</v>
      </c>
      <c r="CU137" s="41">
        <v>1083.0899770835974</v>
      </c>
      <c r="CV137" s="13">
        <v>845459.51765713899</v>
      </c>
      <c r="CW137" s="79">
        <v>915.70872960437998</v>
      </c>
      <c r="CX137" s="41">
        <v>1081.6145944398586</v>
      </c>
      <c r="CY137" s="13">
        <v>855896.2047303794</v>
      </c>
      <c r="CZ137" s="79">
        <v>925.74982636206357</v>
      </c>
      <c r="DA137" s="41">
        <v>1082.5611195835745</v>
      </c>
      <c r="DB137" s="13">
        <v>865359.99979394767</v>
      </c>
      <c r="DC137" s="79">
        <v>936.80509021977787</v>
      </c>
    </row>
    <row r="138" spans="1:107" x14ac:dyDescent="0.35">
      <c r="A138" s="7" t="s">
        <v>89</v>
      </c>
      <c r="B138" s="4" t="s">
        <v>115</v>
      </c>
      <c r="C138" s="88">
        <v>927.40060041094671</v>
      </c>
      <c r="D138" s="13">
        <v>556110.93056103855</v>
      </c>
      <c r="E138" s="79">
        <v>515.73761089739742</v>
      </c>
      <c r="F138" s="41">
        <v>920.69249365328017</v>
      </c>
      <c r="G138" s="13">
        <v>569572.34585845878</v>
      </c>
      <c r="H138" s="79">
        <v>524.40098342437295</v>
      </c>
      <c r="I138" s="41">
        <v>919.6233872597802</v>
      </c>
      <c r="J138" s="13">
        <v>577670.94775979419</v>
      </c>
      <c r="K138" s="79">
        <v>531.23971370042943</v>
      </c>
      <c r="L138" s="41">
        <v>918.64991189086049</v>
      </c>
      <c r="M138" s="13">
        <v>585893.71117149654</v>
      </c>
      <c r="N138" s="79">
        <v>538.23120614510458</v>
      </c>
      <c r="O138" s="41">
        <v>913.96254507671415</v>
      </c>
      <c r="P138" s="13">
        <v>593999.57125060179</v>
      </c>
      <c r="Q138" s="79">
        <v>542.89335991467703</v>
      </c>
      <c r="R138" s="41">
        <v>904.99234590065475</v>
      </c>
      <c r="S138" s="13">
        <v>602999.5205970275</v>
      </c>
      <c r="T138" s="79">
        <v>545.70995072207415</v>
      </c>
      <c r="U138" s="41">
        <v>896.11977799449028</v>
      </c>
      <c r="V138" s="13">
        <v>612196.60557178489</v>
      </c>
      <c r="W138" s="79">
        <v>548.60148627396848</v>
      </c>
      <c r="X138" s="41">
        <v>887.33076126160017</v>
      </c>
      <c r="Y138" s="13">
        <v>621600.35663472535</v>
      </c>
      <c r="Z138" s="79">
        <v>551.56511765317293</v>
      </c>
      <c r="AA138" s="41">
        <v>878.52100532746806</v>
      </c>
      <c r="AB138" s="13">
        <v>631246.28805134189</v>
      </c>
      <c r="AC138" s="79">
        <v>554.56312358809737</v>
      </c>
      <c r="AD138" s="41">
        <v>933.85651022313471</v>
      </c>
      <c r="AE138" s="13">
        <v>637455.60244059272</v>
      </c>
      <c r="AF138" s="79">
        <v>595.29206431735793</v>
      </c>
      <c r="AG138" s="41">
        <v>928.51056554219599</v>
      </c>
      <c r="AH138" s="13">
        <v>645380.095852567</v>
      </c>
      <c r="AI138" s="79">
        <v>599.24223778974363</v>
      </c>
      <c r="AJ138" s="41">
        <v>922.98081512937802</v>
      </c>
      <c r="AK138" s="13">
        <v>653486.64665079373</v>
      </c>
      <c r="AL138" s="79">
        <v>603.15563780191337</v>
      </c>
      <c r="AM138" s="41">
        <v>917.40980384245199</v>
      </c>
      <c r="AN138" s="13">
        <v>661722.5417080468</v>
      </c>
      <c r="AO138" s="79">
        <v>607.0707471865079</v>
      </c>
      <c r="AP138" s="41">
        <v>911.79687063701908</v>
      </c>
      <c r="AQ138" s="13">
        <v>670090.94115850073</v>
      </c>
      <c r="AR138" s="79">
        <v>610.98682319053592</v>
      </c>
      <c r="AS138" s="41">
        <v>912.40692257900457</v>
      </c>
      <c r="AT138" s="13">
        <v>678116.13844178652</v>
      </c>
      <c r="AU138" s="79">
        <v>618.71785902682871</v>
      </c>
      <c r="AV138" s="41">
        <v>912.18184299293534</v>
      </c>
      <c r="AW138" s="13">
        <v>686216.00044698315</v>
      </c>
      <c r="AX138" s="79">
        <v>625.95377597897004</v>
      </c>
      <c r="AY138" s="41">
        <v>911.92156103864477</v>
      </c>
      <c r="AZ138" s="13">
        <v>694421.50765468006</v>
      </c>
      <c r="BA138" s="79">
        <v>633.25794527926507</v>
      </c>
      <c r="BB138" s="41">
        <v>911.63106611673402</v>
      </c>
      <c r="BC138" s="13">
        <v>702732.75244797498</v>
      </c>
      <c r="BD138" s="79">
        <v>640.63300830929438</v>
      </c>
      <c r="BE138" s="41">
        <v>911.31000768889385</v>
      </c>
      <c r="BF138" s="13">
        <v>711151.43532817776</v>
      </c>
      <c r="BG138" s="79">
        <v>648.07941999688956</v>
      </c>
      <c r="BH138" s="41">
        <v>912.63001536486354</v>
      </c>
      <c r="BI138" s="13">
        <v>719475.100604743</v>
      </c>
      <c r="BJ138" s="79">
        <v>656.61457211954337</v>
      </c>
      <c r="BK138" s="41">
        <v>907.01824343981775</v>
      </c>
      <c r="BL138" s="13">
        <v>728480.46329129487</v>
      </c>
      <c r="BM138" s="79">
        <v>660.7450701946949</v>
      </c>
      <c r="BN138" s="41">
        <v>901.36043387665268</v>
      </c>
      <c r="BO138" s="13">
        <v>737632.37196586106</v>
      </c>
      <c r="BP138" s="79">
        <v>664.87263483661297</v>
      </c>
      <c r="BQ138" s="41">
        <v>895.64511130310325</v>
      </c>
      <c r="BR138" s="13">
        <v>746938.19810586586</v>
      </c>
      <c r="BS138" s="79">
        <v>668.99154557906763</v>
      </c>
      <c r="BT138" s="41">
        <v>889.876329911178</v>
      </c>
      <c r="BU138" s="13">
        <v>756400.40071721503</v>
      </c>
      <c r="BV138" s="79">
        <v>673.10281253357971</v>
      </c>
      <c r="BW138" s="41">
        <v>887.8853031149597</v>
      </c>
      <c r="BX138" s="13">
        <v>765480.26136384543</v>
      </c>
      <c r="BY138" s="79">
        <v>679.65867388955655</v>
      </c>
      <c r="BZ138" s="41">
        <v>884.35291275977397</v>
      </c>
      <c r="CA138" s="13">
        <v>775083.12216343358</v>
      </c>
      <c r="CB138" s="79">
        <v>685.44701671617224</v>
      </c>
      <c r="CC138" s="41">
        <v>880.77716743906115</v>
      </c>
      <c r="CD138" s="13">
        <v>784833.77398957394</v>
      </c>
      <c r="CE138" s="79">
        <v>691.26366836504519</v>
      </c>
      <c r="CF138" s="41">
        <v>877.16462596199403</v>
      </c>
      <c r="CG138" s="13">
        <v>794732.80984308338</v>
      </c>
      <c r="CH138" s="79">
        <v>697.11150788573275</v>
      </c>
      <c r="CI138" s="41">
        <v>873.51944568742169</v>
      </c>
      <c r="CJ138" s="13">
        <v>804781.62445172784</v>
      </c>
      <c r="CK138" s="79">
        <v>702.99239849049604</v>
      </c>
      <c r="CL138" s="41">
        <v>869.84356638142697</v>
      </c>
      <c r="CM138" s="13">
        <v>814982.4269485512</v>
      </c>
      <c r="CN138" s="79">
        <v>708.90722079511852</v>
      </c>
      <c r="CO138" s="41">
        <v>868.75396418236915</v>
      </c>
      <c r="CP138" s="13">
        <v>825002.42645001737</v>
      </c>
      <c r="CQ138" s="79">
        <v>716.72412843852601</v>
      </c>
      <c r="CR138" s="41">
        <v>867.62771680671983</v>
      </c>
      <c r="CS138" s="13">
        <v>835161.6549378332</v>
      </c>
      <c r="CT138" s="79">
        <v>724.6093998382338</v>
      </c>
      <c r="CU138" s="41">
        <v>866.47198166687804</v>
      </c>
      <c r="CV138" s="13">
        <v>845459.51765713887</v>
      </c>
      <c r="CW138" s="79">
        <v>732.56698368350396</v>
      </c>
      <c r="CX138" s="41">
        <v>865.2916755518869</v>
      </c>
      <c r="CY138" s="13">
        <v>855896.20473037951</v>
      </c>
      <c r="CZ138" s="79">
        <v>740.59986108965086</v>
      </c>
      <c r="DA138" s="41">
        <v>866.04889566685961</v>
      </c>
      <c r="DB138" s="13">
        <v>865359.99979394767</v>
      </c>
      <c r="DC138" s="79">
        <v>749.44407217582227</v>
      </c>
    </row>
    <row r="139" spans="1:107" ht="15" thickBot="1" x14ac:dyDescent="0.4">
      <c r="A139" s="8" t="s">
        <v>90</v>
      </c>
      <c r="B139" s="5" t="s">
        <v>116</v>
      </c>
      <c r="C139" s="91">
        <v>463.70030020547335</v>
      </c>
      <c r="D139" s="17">
        <v>556110.93056103855</v>
      </c>
      <c r="E139" s="81">
        <v>257.86880544869871</v>
      </c>
      <c r="F139" s="45">
        <v>460.34624682664008</v>
      </c>
      <c r="G139" s="17">
        <v>569572.34585845878</v>
      </c>
      <c r="H139" s="81">
        <v>262.20049171218648</v>
      </c>
      <c r="I139" s="45">
        <v>459.8116936298901</v>
      </c>
      <c r="J139" s="17">
        <v>577670.94775979419</v>
      </c>
      <c r="K139" s="81">
        <v>265.61985685021472</v>
      </c>
      <c r="L139" s="45">
        <v>459.32495594543025</v>
      </c>
      <c r="M139" s="17">
        <v>585893.71117149654</v>
      </c>
      <c r="N139" s="81">
        <v>269.11560307255229</v>
      </c>
      <c r="O139" s="45">
        <v>456.98127253835708</v>
      </c>
      <c r="P139" s="17">
        <v>593999.57125060179</v>
      </c>
      <c r="Q139" s="81">
        <v>271.44667995733852</v>
      </c>
      <c r="R139" s="45">
        <v>452.49617295032738</v>
      </c>
      <c r="S139" s="17">
        <v>602999.5205970275</v>
      </c>
      <c r="T139" s="81">
        <v>272.85497536103708</v>
      </c>
      <c r="U139" s="45">
        <v>448.05988899724514</v>
      </c>
      <c r="V139" s="17">
        <v>612196.60557178489</v>
      </c>
      <c r="W139" s="81">
        <v>274.30074313698424</v>
      </c>
      <c r="X139" s="45">
        <v>443.66538063080009</v>
      </c>
      <c r="Y139" s="17">
        <v>621600.35663472535</v>
      </c>
      <c r="Z139" s="81">
        <v>275.78255882658647</v>
      </c>
      <c r="AA139" s="45">
        <v>439.26050266373403</v>
      </c>
      <c r="AB139" s="17">
        <v>631246.28805134189</v>
      </c>
      <c r="AC139" s="81">
        <v>277.28156179404868</v>
      </c>
      <c r="AD139" s="45">
        <v>466.92825511156735</v>
      </c>
      <c r="AE139" s="17">
        <v>637455.60244059272</v>
      </c>
      <c r="AF139" s="81">
        <v>297.64603215867896</v>
      </c>
      <c r="AG139" s="45">
        <v>464.255282771098</v>
      </c>
      <c r="AH139" s="17">
        <v>645380.095852567</v>
      </c>
      <c r="AI139" s="81">
        <v>299.62111889487181</v>
      </c>
      <c r="AJ139" s="45">
        <v>461.49040756468901</v>
      </c>
      <c r="AK139" s="17">
        <v>653486.64665079373</v>
      </c>
      <c r="AL139" s="81">
        <v>301.57781890095669</v>
      </c>
      <c r="AM139" s="45">
        <v>458.704901921226</v>
      </c>
      <c r="AN139" s="17">
        <v>661722.5417080468</v>
      </c>
      <c r="AO139" s="81">
        <v>303.53537359325395</v>
      </c>
      <c r="AP139" s="45">
        <v>455.89843531850954</v>
      </c>
      <c r="AQ139" s="17">
        <v>670090.94115850073</v>
      </c>
      <c r="AR139" s="81">
        <v>305.49341159526796</v>
      </c>
      <c r="AS139" s="45">
        <v>456.20346128950229</v>
      </c>
      <c r="AT139" s="17">
        <v>678116.13844178652</v>
      </c>
      <c r="AU139" s="81">
        <v>309.35892951341435</v>
      </c>
      <c r="AV139" s="45">
        <v>456.09092149646767</v>
      </c>
      <c r="AW139" s="17">
        <v>686216.00044698315</v>
      </c>
      <c r="AX139" s="81">
        <v>312.97688798948502</v>
      </c>
      <c r="AY139" s="45">
        <v>455.96078051932238</v>
      </c>
      <c r="AZ139" s="17">
        <v>694421.50765468006</v>
      </c>
      <c r="BA139" s="81">
        <v>316.62897263963254</v>
      </c>
      <c r="BB139" s="45">
        <v>455.81553305836701</v>
      </c>
      <c r="BC139" s="17">
        <v>702732.75244797498</v>
      </c>
      <c r="BD139" s="81">
        <v>320.31650415464719</v>
      </c>
      <c r="BE139" s="45">
        <v>455.65500384444692</v>
      </c>
      <c r="BF139" s="17">
        <v>711151.43532817776</v>
      </c>
      <c r="BG139" s="81">
        <v>324.03970999844478</v>
      </c>
      <c r="BH139" s="45">
        <v>456.31500768243177</v>
      </c>
      <c r="BI139" s="17">
        <v>719475.100604743</v>
      </c>
      <c r="BJ139" s="81">
        <v>328.30728605977168</v>
      </c>
      <c r="BK139" s="45">
        <v>453.50912171990888</v>
      </c>
      <c r="BL139" s="17">
        <v>728480.46329129487</v>
      </c>
      <c r="BM139" s="81">
        <v>330.37253509734745</v>
      </c>
      <c r="BN139" s="45">
        <v>450.68021693832634</v>
      </c>
      <c r="BO139" s="17">
        <v>737632.37196586106</v>
      </c>
      <c r="BP139" s="81">
        <v>332.43631741830649</v>
      </c>
      <c r="BQ139" s="45">
        <v>447.82255565155162</v>
      </c>
      <c r="BR139" s="17">
        <v>746938.19810586586</v>
      </c>
      <c r="BS139" s="81">
        <v>334.49577278953382</v>
      </c>
      <c r="BT139" s="45">
        <v>444.938164955589</v>
      </c>
      <c r="BU139" s="17">
        <v>756400.40071721503</v>
      </c>
      <c r="BV139" s="81">
        <v>336.55140626678985</v>
      </c>
      <c r="BW139" s="45">
        <v>443.94265155747985</v>
      </c>
      <c r="BX139" s="17">
        <v>765480.26136384543</v>
      </c>
      <c r="BY139" s="81">
        <v>339.82933694477828</v>
      </c>
      <c r="BZ139" s="45">
        <v>442.17645637988699</v>
      </c>
      <c r="CA139" s="17">
        <v>775083.12216343358</v>
      </c>
      <c r="CB139" s="81">
        <v>342.72350835808612</v>
      </c>
      <c r="CC139" s="45">
        <v>440.38858371953057</v>
      </c>
      <c r="CD139" s="17">
        <v>784833.77398957394</v>
      </c>
      <c r="CE139" s="81">
        <v>345.6318341825226</v>
      </c>
      <c r="CF139" s="45">
        <v>438.58231298099702</v>
      </c>
      <c r="CG139" s="17">
        <v>794732.80984308338</v>
      </c>
      <c r="CH139" s="81">
        <v>348.55575394286637</v>
      </c>
      <c r="CI139" s="45">
        <v>436.75972284371085</v>
      </c>
      <c r="CJ139" s="17">
        <v>804781.62445172784</v>
      </c>
      <c r="CK139" s="81">
        <v>351.49619924524802</v>
      </c>
      <c r="CL139" s="45">
        <v>434.92178319071348</v>
      </c>
      <c r="CM139" s="17">
        <v>814982.4269485512</v>
      </c>
      <c r="CN139" s="81">
        <v>354.45361039755926</v>
      </c>
      <c r="CO139" s="45">
        <v>434.37698209118457</v>
      </c>
      <c r="CP139" s="17">
        <v>825002.42645001737</v>
      </c>
      <c r="CQ139" s="81">
        <v>358.362064219263</v>
      </c>
      <c r="CR139" s="45">
        <v>433.81385840335992</v>
      </c>
      <c r="CS139" s="17">
        <v>835161.6549378332</v>
      </c>
      <c r="CT139" s="81">
        <v>362.3046999191169</v>
      </c>
      <c r="CU139" s="45">
        <v>433.23599083343902</v>
      </c>
      <c r="CV139" s="17">
        <v>845459.51765713887</v>
      </c>
      <c r="CW139" s="81">
        <v>366.28349184175198</v>
      </c>
      <c r="CX139" s="45">
        <v>432.64583777594345</v>
      </c>
      <c r="CY139" s="17">
        <v>855896.20473037951</v>
      </c>
      <c r="CZ139" s="81">
        <v>370.29993054482543</v>
      </c>
      <c r="DA139" s="45">
        <v>433.0244478334298</v>
      </c>
      <c r="DB139" s="17">
        <v>865359.99979394767</v>
      </c>
      <c r="DC139" s="81">
        <v>374.72203608791114</v>
      </c>
    </row>
    <row r="142" spans="1:107" ht="16" thickBot="1" x14ac:dyDescent="0.4">
      <c r="A142" s="1" t="s">
        <v>3</v>
      </c>
      <c r="F142" s="131"/>
    </row>
    <row r="143" spans="1:107" x14ac:dyDescent="0.35">
      <c r="A143" s="363" t="s">
        <v>6</v>
      </c>
      <c r="B143" s="366" t="s">
        <v>5</v>
      </c>
      <c r="C143" s="360">
        <v>2016</v>
      </c>
      <c r="D143" s="357"/>
      <c r="E143" s="357"/>
      <c r="F143" s="362">
        <v>2017</v>
      </c>
      <c r="G143" s="357"/>
      <c r="H143" s="357"/>
      <c r="I143" s="356">
        <v>2018</v>
      </c>
      <c r="J143" s="357"/>
      <c r="K143" s="357"/>
      <c r="L143" s="356">
        <v>2019</v>
      </c>
      <c r="M143" s="357"/>
      <c r="N143" s="357"/>
      <c r="O143" s="360">
        <v>2020</v>
      </c>
      <c r="P143" s="357"/>
      <c r="Q143" s="357"/>
      <c r="R143" s="362">
        <v>2021</v>
      </c>
      <c r="S143" s="357"/>
      <c r="T143" s="357"/>
      <c r="U143" s="356">
        <v>2022</v>
      </c>
      <c r="V143" s="357"/>
      <c r="W143" s="357"/>
      <c r="X143" s="356">
        <v>2023</v>
      </c>
      <c r="Y143" s="357"/>
      <c r="Z143" s="357"/>
      <c r="AA143" s="356">
        <v>2024</v>
      </c>
      <c r="AB143" s="357"/>
      <c r="AC143" s="357"/>
      <c r="AD143" s="360">
        <v>2025</v>
      </c>
      <c r="AE143" s="357"/>
      <c r="AF143" s="357"/>
      <c r="AG143" s="362">
        <v>2026</v>
      </c>
      <c r="AH143" s="357"/>
      <c r="AI143" s="357"/>
      <c r="AJ143" s="356">
        <v>2027</v>
      </c>
      <c r="AK143" s="357"/>
      <c r="AL143" s="357"/>
      <c r="AM143" s="356">
        <v>2028</v>
      </c>
      <c r="AN143" s="357"/>
      <c r="AO143" s="357"/>
      <c r="AP143" s="356">
        <v>2029</v>
      </c>
      <c r="AQ143" s="357"/>
      <c r="AR143" s="357"/>
      <c r="AS143" s="360">
        <v>2030</v>
      </c>
      <c r="AT143" s="357"/>
      <c r="AU143" s="357"/>
      <c r="AV143" s="362">
        <v>2031</v>
      </c>
      <c r="AW143" s="357"/>
      <c r="AX143" s="357"/>
      <c r="AY143" s="356">
        <v>2032</v>
      </c>
      <c r="AZ143" s="357"/>
      <c r="BA143" s="357"/>
      <c r="BB143" s="356">
        <v>2033</v>
      </c>
      <c r="BC143" s="357"/>
      <c r="BD143" s="357"/>
      <c r="BE143" s="356">
        <v>2034</v>
      </c>
      <c r="BF143" s="357"/>
      <c r="BG143" s="357"/>
      <c r="BH143" s="360">
        <v>2035</v>
      </c>
      <c r="BI143" s="357"/>
      <c r="BJ143" s="357"/>
      <c r="BK143" s="362">
        <v>2036</v>
      </c>
      <c r="BL143" s="357"/>
      <c r="BM143" s="357"/>
      <c r="BN143" s="356">
        <v>2037</v>
      </c>
      <c r="BO143" s="357"/>
      <c r="BP143" s="357"/>
      <c r="BQ143" s="356">
        <v>2038</v>
      </c>
      <c r="BR143" s="357"/>
      <c r="BS143" s="357"/>
      <c r="BT143" s="356">
        <v>2039</v>
      </c>
      <c r="BU143" s="357"/>
      <c r="BV143" s="357"/>
      <c r="BW143" s="360">
        <v>2040</v>
      </c>
      <c r="BX143" s="357"/>
      <c r="BY143" s="357"/>
      <c r="BZ143" s="362">
        <v>2041</v>
      </c>
      <c r="CA143" s="357"/>
      <c r="CB143" s="357"/>
      <c r="CC143" s="356">
        <v>2042</v>
      </c>
      <c r="CD143" s="357"/>
      <c r="CE143" s="357"/>
      <c r="CF143" s="356">
        <v>2043</v>
      </c>
      <c r="CG143" s="357"/>
      <c r="CH143" s="357"/>
      <c r="CI143" s="356">
        <v>2044</v>
      </c>
      <c r="CJ143" s="357"/>
      <c r="CK143" s="357"/>
      <c r="CL143" s="360">
        <v>2045</v>
      </c>
      <c r="CM143" s="357"/>
      <c r="CN143" s="357"/>
      <c r="CO143" s="362">
        <v>2046</v>
      </c>
      <c r="CP143" s="357"/>
      <c r="CQ143" s="357"/>
      <c r="CR143" s="356">
        <v>2047</v>
      </c>
      <c r="CS143" s="357"/>
      <c r="CT143" s="357"/>
      <c r="CU143" s="356">
        <v>2048</v>
      </c>
      <c r="CV143" s="357"/>
      <c r="CW143" s="357"/>
      <c r="CX143" s="356">
        <v>2049</v>
      </c>
      <c r="CY143" s="357"/>
      <c r="CZ143" s="357"/>
      <c r="DA143" s="360">
        <v>2050</v>
      </c>
      <c r="DB143" s="357"/>
      <c r="DC143" s="357"/>
    </row>
    <row r="144" spans="1:107" x14ac:dyDescent="0.35">
      <c r="A144" s="364"/>
      <c r="B144" s="367"/>
      <c r="C144" s="36" t="s">
        <v>17</v>
      </c>
      <c r="D144" s="53" t="s">
        <v>22</v>
      </c>
      <c r="E144" s="29" t="s">
        <v>18</v>
      </c>
      <c r="F144" s="33" t="s">
        <v>17</v>
      </c>
      <c r="G144" s="33" t="s">
        <v>22</v>
      </c>
      <c r="H144" s="20" t="s">
        <v>18</v>
      </c>
      <c r="I144" s="19" t="s">
        <v>17</v>
      </c>
      <c r="J144" s="33" t="s">
        <v>22</v>
      </c>
      <c r="K144" s="20" t="s">
        <v>18</v>
      </c>
      <c r="L144" s="19" t="s">
        <v>17</v>
      </c>
      <c r="M144" s="33" t="s">
        <v>22</v>
      </c>
      <c r="N144" s="20" t="s">
        <v>18</v>
      </c>
      <c r="O144" s="36" t="s">
        <v>17</v>
      </c>
      <c r="P144" s="53" t="s">
        <v>22</v>
      </c>
      <c r="Q144" s="29" t="s">
        <v>18</v>
      </c>
      <c r="R144" s="33" t="s">
        <v>17</v>
      </c>
      <c r="S144" s="33" t="s">
        <v>22</v>
      </c>
      <c r="T144" s="20" t="s">
        <v>18</v>
      </c>
      <c r="U144" s="19" t="s">
        <v>17</v>
      </c>
      <c r="V144" s="33" t="s">
        <v>22</v>
      </c>
      <c r="W144" s="20" t="s">
        <v>18</v>
      </c>
      <c r="X144" s="19" t="s">
        <v>17</v>
      </c>
      <c r="Y144" s="33" t="s">
        <v>22</v>
      </c>
      <c r="Z144" s="20" t="s">
        <v>18</v>
      </c>
      <c r="AA144" s="19" t="s">
        <v>17</v>
      </c>
      <c r="AB144" s="33" t="s">
        <v>22</v>
      </c>
      <c r="AC144" s="20" t="s">
        <v>18</v>
      </c>
      <c r="AD144" s="36" t="s">
        <v>17</v>
      </c>
      <c r="AE144" s="53" t="s">
        <v>22</v>
      </c>
      <c r="AF144" s="29" t="s">
        <v>18</v>
      </c>
      <c r="AG144" s="33" t="s">
        <v>17</v>
      </c>
      <c r="AH144" s="33" t="s">
        <v>22</v>
      </c>
      <c r="AI144" s="20" t="s">
        <v>18</v>
      </c>
      <c r="AJ144" s="19" t="s">
        <v>17</v>
      </c>
      <c r="AK144" s="33" t="s">
        <v>22</v>
      </c>
      <c r="AL144" s="20" t="s">
        <v>18</v>
      </c>
      <c r="AM144" s="19" t="s">
        <v>17</v>
      </c>
      <c r="AN144" s="33" t="s">
        <v>22</v>
      </c>
      <c r="AO144" s="20" t="s">
        <v>18</v>
      </c>
      <c r="AP144" s="19" t="s">
        <v>17</v>
      </c>
      <c r="AQ144" s="33" t="s">
        <v>22</v>
      </c>
      <c r="AR144" s="20" t="s">
        <v>18</v>
      </c>
      <c r="AS144" s="36" t="s">
        <v>17</v>
      </c>
      <c r="AT144" s="53" t="s">
        <v>22</v>
      </c>
      <c r="AU144" s="29" t="s">
        <v>18</v>
      </c>
      <c r="AV144" s="33" t="s">
        <v>17</v>
      </c>
      <c r="AW144" s="33" t="s">
        <v>22</v>
      </c>
      <c r="AX144" s="20" t="s">
        <v>18</v>
      </c>
      <c r="AY144" s="19" t="s">
        <v>17</v>
      </c>
      <c r="AZ144" s="33" t="s">
        <v>22</v>
      </c>
      <c r="BA144" s="20" t="s">
        <v>18</v>
      </c>
      <c r="BB144" s="19" t="s">
        <v>17</v>
      </c>
      <c r="BC144" s="33" t="s">
        <v>22</v>
      </c>
      <c r="BD144" s="20" t="s">
        <v>18</v>
      </c>
      <c r="BE144" s="19" t="s">
        <v>17</v>
      </c>
      <c r="BF144" s="33" t="s">
        <v>22</v>
      </c>
      <c r="BG144" s="20" t="s">
        <v>18</v>
      </c>
      <c r="BH144" s="36" t="s">
        <v>17</v>
      </c>
      <c r="BI144" s="53" t="s">
        <v>22</v>
      </c>
      <c r="BJ144" s="29" t="s">
        <v>18</v>
      </c>
      <c r="BK144" s="33" t="s">
        <v>17</v>
      </c>
      <c r="BL144" s="33" t="s">
        <v>22</v>
      </c>
      <c r="BM144" s="20" t="s">
        <v>18</v>
      </c>
      <c r="BN144" s="19" t="s">
        <v>17</v>
      </c>
      <c r="BO144" s="33" t="s">
        <v>22</v>
      </c>
      <c r="BP144" s="20" t="s">
        <v>18</v>
      </c>
      <c r="BQ144" s="19" t="s">
        <v>17</v>
      </c>
      <c r="BR144" s="33" t="s">
        <v>22</v>
      </c>
      <c r="BS144" s="20" t="s">
        <v>18</v>
      </c>
      <c r="BT144" s="19" t="s">
        <v>17</v>
      </c>
      <c r="BU144" s="33" t="s">
        <v>22</v>
      </c>
      <c r="BV144" s="20" t="s">
        <v>18</v>
      </c>
      <c r="BW144" s="36" t="s">
        <v>17</v>
      </c>
      <c r="BX144" s="53" t="s">
        <v>22</v>
      </c>
      <c r="BY144" s="29" t="s">
        <v>18</v>
      </c>
      <c r="BZ144" s="33" t="s">
        <v>17</v>
      </c>
      <c r="CA144" s="33" t="s">
        <v>22</v>
      </c>
      <c r="CB144" s="20" t="s">
        <v>18</v>
      </c>
      <c r="CC144" s="19" t="s">
        <v>17</v>
      </c>
      <c r="CD144" s="33" t="s">
        <v>22</v>
      </c>
      <c r="CE144" s="20" t="s">
        <v>18</v>
      </c>
      <c r="CF144" s="19" t="s">
        <v>17</v>
      </c>
      <c r="CG144" s="33" t="s">
        <v>22</v>
      </c>
      <c r="CH144" s="20" t="s">
        <v>18</v>
      </c>
      <c r="CI144" s="19" t="s">
        <v>17</v>
      </c>
      <c r="CJ144" s="33" t="s">
        <v>22</v>
      </c>
      <c r="CK144" s="20" t="s">
        <v>18</v>
      </c>
      <c r="CL144" s="36" t="s">
        <v>17</v>
      </c>
      <c r="CM144" s="53" t="s">
        <v>22</v>
      </c>
      <c r="CN144" s="29" t="s">
        <v>18</v>
      </c>
      <c r="CO144" s="33" t="s">
        <v>17</v>
      </c>
      <c r="CP144" s="33" t="s">
        <v>22</v>
      </c>
      <c r="CQ144" s="20" t="s">
        <v>18</v>
      </c>
      <c r="CR144" s="19" t="s">
        <v>17</v>
      </c>
      <c r="CS144" s="33" t="s">
        <v>22</v>
      </c>
      <c r="CT144" s="20" t="s">
        <v>18</v>
      </c>
      <c r="CU144" s="19" t="s">
        <v>17</v>
      </c>
      <c r="CV144" s="33" t="s">
        <v>22</v>
      </c>
      <c r="CW144" s="20" t="s">
        <v>18</v>
      </c>
      <c r="CX144" s="19" t="s">
        <v>17</v>
      </c>
      <c r="CY144" s="33" t="s">
        <v>22</v>
      </c>
      <c r="CZ144" s="20" t="s">
        <v>18</v>
      </c>
      <c r="DA144" s="36" t="s">
        <v>17</v>
      </c>
      <c r="DB144" s="53" t="s">
        <v>22</v>
      </c>
      <c r="DC144" s="29" t="s">
        <v>18</v>
      </c>
    </row>
    <row r="145" spans="1:108" x14ac:dyDescent="0.35">
      <c r="A145" s="365"/>
      <c r="B145" s="368"/>
      <c r="C145" s="38" t="s">
        <v>2</v>
      </c>
      <c r="D145" s="54" t="s">
        <v>23</v>
      </c>
      <c r="E145" s="30" t="s">
        <v>19</v>
      </c>
      <c r="F145" s="34" t="s">
        <v>2</v>
      </c>
      <c r="G145" s="34" t="s">
        <v>23</v>
      </c>
      <c r="H145" s="23" t="s">
        <v>19</v>
      </c>
      <c r="I145" s="22" t="s">
        <v>2</v>
      </c>
      <c r="J145" s="34" t="s">
        <v>23</v>
      </c>
      <c r="K145" s="23" t="s">
        <v>19</v>
      </c>
      <c r="L145" s="22" t="s">
        <v>2</v>
      </c>
      <c r="M145" s="34" t="s">
        <v>23</v>
      </c>
      <c r="N145" s="23" t="s">
        <v>19</v>
      </c>
      <c r="O145" s="38" t="s">
        <v>2</v>
      </c>
      <c r="P145" s="54" t="s">
        <v>23</v>
      </c>
      <c r="Q145" s="30" t="s">
        <v>19</v>
      </c>
      <c r="R145" s="34" t="s">
        <v>2</v>
      </c>
      <c r="S145" s="34" t="s">
        <v>23</v>
      </c>
      <c r="T145" s="23" t="s">
        <v>19</v>
      </c>
      <c r="U145" s="22" t="s">
        <v>2</v>
      </c>
      <c r="V145" s="34" t="s">
        <v>23</v>
      </c>
      <c r="W145" s="23" t="s">
        <v>19</v>
      </c>
      <c r="X145" s="22" t="s">
        <v>2</v>
      </c>
      <c r="Y145" s="34" t="s">
        <v>23</v>
      </c>
      <c r="Z145" s="23" t="s">
        <v>19</v>
      </c>
      <c r="AA145" s="22" t="s">
        <v>2</v>
      </c>
      <c r="AB145" s="34" t="s">
        <v>23</v>
      </c>
      <c r="AC145" s="23" t="s">
        <v>19</v>
      </c>
      <c r="AD145" s="38" t="s">
        <v>2</v>
      </c>
      <c r="AE145" s="54" t="s">
        <v>23</v>
      </c>
      <c r="AF145" s="30" t="s">
        <v>19</v>
      </c>
      <c r="AG145" s="34" t="s">
        <v>2</v>
      </c>
      <c r="AH145" s="34" t="s">
        <v>23</v>
      </c>
      <c r="AI145" s="23" t="s">
        <v>19</v>
      </c>
      <c r="AJ145" s="22" t="s">
        <v>2</v>
      </c>
      <c r="AK145" s="34" t="s">
        <v>23</v>
      </c>
      <c r="AL145" s="23" t="s">
        <v>19</v>
      </c>
      <c r="AM145" s="22" t="s">
        <v>2</v>
      </c>
      <c r="AN145" s="34" t="s">
        <v>23</v>
      </c>
      <c r="AO145" s="23" t="s">
        <v>19</v>
      </c>
      <c r="AP145" s="22" t="s">
        <v>2</v>
      </c>
      <c r="AQ145" s="34" t="s">
        <v>23</v>
      </c>
      <c r="AR145" s="23" t="s">
        <v>19</v>
      </c>
      <c r="AS145" s="38" t="s">
        <v>2</v>
      </c>
      <c r="AT145" s="54" t="s">
        <v>23</v>
      </c>
      <c r="AU145" s="30" t="s">
        <v>19</v>
      </c>
      <c r="AV145" s="34" t="s">
        <v>2</v>
      </c>
      <c r="AW145" s="34" t="s">
        <v>23</v>
      </c>
      <c r="AX145" s="23" t="s">
        <v>19</v>
      </c>
      <c r="AY145" s="22" t="s">
        <v>2</v>
      </c>
      <c r="AZ145" s="34" t="s">
        <v>23</v>
      </c>
      <c r="BA145" s="23" t="s">
        <v>19</v>
      </c>
      <c r="BB145" s="22" t="s">
        <v>2</v>
      </c>
      <c r="BC145" s="34" t="s">
        <v>23</v>
      </c>
      <c r="BD145" s="23" t="s">
        <v>19</v>
      </c>
      <c r="BE145" s="22" t="s">
        <v>2</v>
      </c>
      <c r="BF145" s="34" t="s">
        <v>23</v>
      </c>
      <c r="BG145" s="23" t="s">
        <v>19</v>
      </c>
      <c r="BH145" s="38" t="s">
        <v>2</v>
      </c>
      <c r="BI145" s="54" t="s">
        <v>23</v>
      </c>
      <c r="BJ145" s="30" t="s">
        <v>19</v>
      </c>
      <c r="BK145" s="34" t="s">
        <v>2</v>
      </c>
      <c r="BL145" s="34" t="s">
        <v>23</v>
      </c>
      <c r="BM145" s="23" t="s">
        <v>19</v>
      </c>
      <c r="BN145" s="22" t="s">
        <v>2</v>
      </c>
      <c r="BO145" s="34" t="s">
        <v>23</v>
      </c>
      <c r="BP145" s="23" t="s">
        <v>19</v>
      </c>
      <c r="BQ145" s="22" t="s">
        <v>2</v>
      </c>
      <c r="BR145" s="34" t="s">
        <v>23</v>
      </c>
      <c r="BS145" s="23" t="s">
        <v>19</v>
      </c>
      <c r="BT145" s="22" t="s">
        <v>2</v>
      </c>
      <c r="BU145" s="34" t="s">
        <v>23</v>
      </c>
      <c r="BV145" s="23" t="s">
        <v>19</v>
      </c>
      <c r="BW145" s="38" t="s">
        <v>2</v>
      </c>
      <c r="BX145" s="54" t="s">
        <v>23</v>
      </c>
      <c r="BY145" s="30" t="s">
        <v>19</v>
      </c>
      <c r="BZ145" s="34" t="s">
        <v>2</v>
      </c>
      <c r="CA145" s="34" t="s">
        <v>23</v>
      </c>
      <c r="CB145" s="23" t="s">
        <v>19</v>
      </c>
      <c r="CC145" s="22" t="s">
        <v>2</v>
      </c>
      <c r="CD145" s="34" t="s">
        <v>23</v>
      </c>
      <c r="CE145" s="23" t="s">
        <v>19</v>
      </c>
      <c r="CF145" s="22" t="s">
        <v>2</v>
      </c>
      <c r="CG145" s="34" t="s">
        <v>23</v>
      </c>
      <c r="CH145" s="23" t="s">
        <v>19</v>
      </c>
      <c r="CI145" s="22" t="s">
        <v>2</v>
      </c>
      <c r="CJ145" s="34" t="s">
        <v>23</v>
      </c>
      <c r="CK145" s="23" t="s">
        <v>19</v>
      </c>
      <c r="CL145" s="38" t="s">
        <v>2</v>
      </c>
      <c r="CM145" s="54" t="s">
        <v>23</v>
      </c>
      <c r="CN145" s="30" t="s">
        <v>19</v>
      </c>
      <c r="CO145" s="34" t="s">
        <v>2</v>
      </c>
      <c r="CP145" s="34" t="s">
        <v>23</v>
      </c>
      <c r="CQ145" s="23" t="s">
        <v>19</v>
      </c>
      <c r="CR145" s="22" t="s">
        <v>2</v>
      </c>
      <c r="CS145" s="34" t="s">
        <v>23</v>
      </c>
      <c r="CT145" s="23" t="s">
        <v>19</v>
      </c>
      <c r="CU145" s="22" t="s">
        <v>2</v>
      </c>
      <c r="CV145" s="34" t="s">
        <v>23</v>
      </c>
      <c r="CW145" s="23" t="s">
        <v>19</v>
      </c>
      <c r="CX145" s="22" t="s">
        <v>2</v>
      </c>
      <c r="CY145" s="34" t="s">
        <v>23</v>
      </c>
      <c r="CZ145" s="23" t="s">
        <v>19</v>
      </c>
      <c r="DA145" s="38" t="s">
        <v>2</v>
      </c>
      <c r="DB145" s="54" t="s">
        <v>23</v>
      </c>
      <c r="DC145" s="30" t="s">
        <v>19</v>
      </c>
    </row>
    <row r="146" spans="1:108" x14ac:dyDescent="0.35">
      <c r="A146" s="6">
        <v>1</v>
      </c>
      <c r="B146" s="3" t="s">
        <v>4</v>
      </c>
      <c r="C146" s="92">
        <v>23184.542438578461</v>
      </c>
      <c r="D146" s="11">
        <v>381076.35085909429</v>
      </c>
      <c r="E146" s="189">
        <v>8835.0808288312874</v>
      </c>
      <c r="F146" s="92">
        <v>23016.784899471539</v>
      </c>
      <c r="G146" s="11">
        <v>387983.2509034145</v>
      </c>
      <c r="H146" s="189">
        <v>8930.1270306415881</v>
      </c>
      <c r="I146" s="92">
        <v>22989.529797773575</v>
      </c>
      <c r="J146" s="11">
        <v>394330.7852218718</v>
      </c>
      <c r="K146" s="189">
        <v>9065.4793370376738</v>
      </c>
      <c r="L146" s="92">
        <v>22964.665471690118</v>
      </c>
      <c r="M146" s="11">
        <v>400804.22834951477</v>
      </c>
      <c r="N146" s="11">
        <v>9204.3350236855022</v>
      </c>
      <c r="O146" s="92">
        <v>22846.953859475994</v>
      </c>
      <c r="P146" s="11">
        <v>399283.8817245969</v>
      </c>
      <c r="Q146" s="189">
        <v>9122.4204225943358</v>
      </c>
      <c r="R146" s="92">
        <v>22752.784582183725</v>
      </c>
      <c r="S146" s="11">
        <v>405784.48207762319</v>
      </c>
      <c r="T146" s="189">
        <v>9232.7269075051536</v>
      </c>
      <c r="U146" s="92">
        <v>22661.056086638837</v>
      </c>
      <c r="V146" s="11">
        <v>412431.37011573324</v>
      </c>
      <c r="W146" s="189">
        <v>9346.1304100819325</v>
      </c>
      <c r="X146" s="92">
        <v>22571.416370425803</v>
      </c>
      <c r="Y146" s="11">
        <v>419230.0429678919</v>
      </c>
      <c r="Z146" s="189">
        <v>9462.6158548197873</v>
      </c>
      <c r="AA146" s="92">
        <v>22481.258174181719</v>
      </c>
      <c r="AB146" s="11">
        <v>426200.07925890002</v>
      </c>
      <c r="AC146" s="189">
        <v>9581.5140156760426</v>
      </c>
      <c r="AD146" s="92">
        <v>23341.107575489656</v>
      </c>
      <c r="AE146" s="11">
        <v>413426.20669191965</v>
      </c>
      <c r="AF146" s="189">
        <v>9649.8255649227176</v>
      </c>
      <c r="AG146" s="92">
        <v>22768.326482527151</v>
      </c>
      <c r="AH146" s="11">
        <v>434996.69372055668</v>
      </c>
      <c r="AI146" s="189">
        <v>9904.1467414495037</v>
      </c>
      <c r="AJ146" s="92">
        <v>22190.950246267665</v>
      </c>
      <c r="AK146" s="11">
        <v>443592.37448684673</v>
      </c>
      <c r="AL146" s="189">
        <v>9843.7363118613484</v>
      </c>
      <c r="AM146" s="92">
        <v>21612.542488155479</v>
      </c>
      <c r="AN146" s="11">
        <v>452554.24119981303</v>
      </c>
      <c r="AO146" s="189">
        <v>9780.8477661259221</v>
      </c>
      <c r="AP146" s="92">
        <v>21033.086682080619</v>
      </c>
      <c r="AQ146" s="11">
        <v>461911.76077163313</v>
      </c>
      <c r="AR146" s="189">
        <v>9715.4301037822461</v>
      </c>
      <c r="AS146" s="92">
        <v>22484.966802502942</v>
      </c>
      <c r="AT146" s="11">
        <v>455110.36533604754</v>
      </c>
      <c r="AU146" s="189">
        <v>10233.141456056015</v>
      </c>
      <c r="AV146" s="92">
        <v>22410.564789422857</v>
      </c>
      <c r="AW146" s="11">
        <v>460250.12168127357</v>
      </c>
      <c r="AX146" s="189">
        <v>10314.465171277934</v>
      </c>
      <c r="AY146" s="92">
        <v>22335.282717137241</v>
      </c>
      <c r="AZ146" s="11">
        <v>465458.62502231175</v>
      </c>
      <c r="BA146" s="189">
        <v>10396.149983003303</v>
      </c>
      <c r="BB146" s="92">
        <v>22259.245320661124</v>
      </c>
      <c r="BC146" s="11">
        <v>470736.1899045959</v>
      </c>
      <c r="BD146" s="189">
        <v>10478.232332399723</v>
      </c>
      <c r="BE146" s="92">
        <v>22182.443836536764</v>
      </c>
      <c r="BF146" s="11">
        <v>476084.03934949229</v>
      </c>
      <c r="BG146" s="189">
        <v>10560.707464341671</v>
      </c>
      <c r="BH146" s="92">
        <v>22105.002338340993</v>
      </c>
      <c r="BI146" s="11">
        <v>481336.31485564873</v>
      </c>
      <c r="BJ146" s="189">
        <v>10639.940365412553</v>
      </c>
      <c r="BK146" s="92">
        <v>22035.321009332121</v>
      </c>
      <c r="BL146" s="11">
        <v>486811.02314650896</v>
      </c>
      <c r="BM146" s="189">
        <v>10727.037165914733</v>
      </c>
      <c r="BN146" s="92">
        <v>21964.488739370274</v>
      </c>
      <c r="BO146" s="11">
        <v>492361.55743895302</v>
      </c>
      <c r="BP146" s="189">
        <v>10814.469884066693</v>
      </c>
      <c r="BQ146" s="92">
        <v>21892.218644148819</v>
      </c>
      <c r="BR146" s="11">
        <v>497991.46429620381</v>
      </c>
      <c r="BS146" s="189">
        <v>10902.138019292324</v>
      </c>
      <c r="BT146" s="92">
        <v>21818.612078467962</v>
      </c>
      <c r="BU146" s="11">
        <v>503701.49167702597</v>
      </c>
      <c r="BV146" s="189">
        <v>10990.067450246688</v>
      </c>
      <c r="BW146" s="92">
        <v>21743.211282441687</v>
      </c>
      <c r="BX146" s="11">
        <v>509392.31371122005</v>
      </c>
      <c r="BY146" s="189">
        <v>11075.824702674876</v>
      </c>
      <c r="BZ146" s="92">
        <v>21660.260906530806</v>
      </c>
      <c r="CA146" s="11">
        <v>515061.26056523965</v>
      </c>
      <c r="CB146" s="189">
        <v>11156.361286689737</v>
      </c>
      <c r="CC146" s="92">
        <v>21576.226656481747</v>
      </c>
      <c r="CD146" s="11">
        <v>520807.75589250418</v>
      </c>
      <c r="CE146" s="189">
        <v>11237.066185590289</v>
      </c>
      <c r="CF146" s="92">
        <v>21491.272502523829</v>
      </c>
      <c r="CG146" s="11">
        <v>526631.86539282277</v>
      </c>
      <c r="CH146" s="189">
        <v>11317.988927669601</v>
      </c>
      <c r="CI146" s="92">
        <v>21405.502378628284</v>
      </c>
      <c r="CJ146" s="11">
        <v>532534.09973877296</v>
      </c>
      <c r="CK146" s="189">
        <v>11399.159938658975</v>
      </c>
      <c r="CL146" s="92">
        <v>21318.964778947171</v>
      </c>
      <c r="CM146" s="11">
        <v>538460.89332868159</v>
      </c>
      <c r="CN146" s="189">
        <v>11479.428819714592</v>
      </c>
      <c r="CO146" s="92">
        <v>21242.587068369579</v>
      </c>
      <c r="CP146" s="11">
        <v>545013.99224376411</v>
      </c>
      <c r="CQ146" s="189">
        <v>11577.50718371786</v>
      </c>
      <c r="CR146" s="92">
        <v>21165.29322837721</v>
      </c>
      <c r="CS146" s="11">
        <v>551663.02037950524</v>
      </c>
      <c r="CT146" s="189">
        <v>11676.109589584461</v>
      </c>
      <c r="CU146" s="92">
        <v>21087.262194280018</v>
      </c>
      <c r="CV146" s="11">
        <v>558408.18367879034</v>
      </c>
      <c r="CW146" s="189">
        <v>11775.299780666326</v>
      </c>
      <c r="CX146" s="92">
        <v>21008.616885804098</v>
      </c>
      <c r="CY146" s="11">
        <v>565250.12070535508</v>
      </c>
      <c r="CZ146" s="189">
        <v>11875.123230553327</v>
      </c>
      <c r="DA146" s="92">
        <v>20978.409733077271</v>
      </c>
      <c r="DB146" s="11">
        <v>571652.23196398385</v>
      </c>
      <c r="DC146" s="189">
        <v>11992.354746968584</v>
      </c>
      <c r="DD146" s="141">
        <f>DA146+CX146+CU146+CR146+CO146+CL146+CI146+CF146+CC146+BZ146+BW146+BT146+BQ146+BN146+BK146+BH146+BE146+BB146+AY146+AV146+AS146+AP146+AM146+AJ146+AG146+AD146+AA146+X146+U146+R146+O146+L146+I146+F146+C146</f>
        <v>772580.75904632313</v>
      </c>
    </row>
    <row r="147" spans="1:108" x14ac:dyDescent="0.35">
      <c r="A147" s="9" t="s">
        <v>7</v>
      </c>
      <c r="B147" s="94" t="s">
        <v>107</v>
      </c>
      <c r="C147" s="133">
        <v>14604</v>
      </c>
      <c r="D147" s="64">
        <v>267100.14173743455</v>
      </c>
      <c r="E147" s="79">
        <v>3900.7304699334941</v>
      </c>
      <c r="F147" s="120">
        <v>14326.258597869371</v>
      </c>
      <c r="G147" s="35">
        <v>269771.1431548089</v>
      </c>
      <c r="H147" s="79">
        <v>3864.8111590786298</v>
      </c>
      <c r="I147" s="120">
        <v>14187.339042046477</v>
      </c>
      <c r="J147" s="35">
        <v>272468.85458635702</v>
      </c>
      <c r="K147" s="79">
        <v>3865.6080184147072</v>
      </c>
      <c r="L147" s="120">
        <v>14049.107382699947</v>
      </c>
      <c r="M147" s="35">
        <v>275193.54313222057</v>
      </c>
      <c r="N147" s="79">
        <v>3866.2236384902362</v>
      </c>
      <c r="O147" s="120">
        <v>14000.680848014803</v>
      </c>
      <c r="P147" s="35">
        <v>277945.47856354277</v>
      </c>
      <c r="Q147" s="79">
        <v>3891.4259385169021</v>
      </c>
      <c r="R147" s="120">
        <v>13789.08006152915</v>
      </c>
      <c r="S147" s="35">
        <v>280724.93334917817</v>
      </c>
      <c r="T147" s="79">
        <v>3870.9385812192522</v>
      </c>
      <c r="U147" s="120">
        <v>13578.147971494123</v>
      </c>
      <c r="V147" s="35">
        <v>283532.18268266995</v>
      </c>
      <c r="W147" s="79">
        <v>3849.8419311459961</v>
      </c>
      <c r="X147" s="120">
        <v>13367.508710264603</v>
      </c>
      <c r="Y147" s="35">
        <v>286367.50450949668</v>
      </c>
      <c r="Z147" s="79">
        <v>3828.0201108674351</v>
      </c>
      <c r="AA147" s="120">
        <v>13154.530746848312</v>
      </c>
      <c r="AB147" s="35">
        <v>289231.17955459165</v>
      </c>
      <c r="AC147" s="79">
        <v>3804.7004443980809</v>
      </c>
      <c r="AD147" s="120">
        <v>12802.035212739414</v>
      </c>
      <c r="AE147" s="35">
        <v>292123.49135013757</v>
      </c>
      <c r="AF147" s="79">
        <v>3739.7752227328392</v>
      </c>
      <c r="AG147" s="120">
        <v>12207.355515200894</v>
      </c>
      <c r="AH147" s="35">
        <v>295044.72626363894</v>
      </c>
      <c r="AI147" s="79">
        <v>3601.7158663853706</v>
      </c>
      <c r="AJ147" s="120">
        <v>11611.196974717939</v>
      </c>
      <c r="AK147" s="35">
        <v>297995.17352627532</v>
      </c>
      <c r="AL147" s="79">
        <v>3460.0806573288355</v>
      </c>
      <c r="AM147" s="120">
        <v>11013.694659728468</v>
      </c>
      <c r="AN147" s="35">
        <v>300975.12526153808</v>
      </c>
      <c r="AO147" s="79">
        <v>3314.8481298041088</v>
      </c>
      <c r="AP147" s="120">
        <v>10414.842268926872</v>
      </c>
      <c r="AQ147" s="35">
        <v>303984.87651415344</v>
      </c>
      <c r="AR147" s="79">
        <v>3165.9545410341207</v>
      </c>
      <c r="AS147" s="120">
        <v>9403.9744981585427</v>
      </c>
      <c r="AT147" s="35">
        <v>307024.725279295</v>
      </c>
      <c r="AU147" s="79">
        <v>2887.2526868306227</v>
      </c>
      <c r="AV147" s="120">
        <v>9312.6008778232954</v>
      </c>
      <c r="AW147" s="35">
        <v>310094.97253208794</v>
      </c>
      <c r="AX147" s="79">
        <v>2887.7907134109132</v>
      </c>
      <c r="AY147" s="120">
        <v>9220.0734237338638</v>
      </c>
      <c r="AZ147" s="35">
        <v>313195.92225740879</v>
      </c>
      <c r="BA147" s="79">
        <v>2887.6893992273522</v>
      </c>
      <c r="BB147" s="120">
        <v>9126.525534671473</v>
      </c>
      <c r="BC147" s="35">
        <v>316327.88147998287</v>
      </c>
      <c r="BD147" s="79">
        <v>2886.9744876555947</v>
      </c>
      <c r="BE147" s="120">
        <v>9031.9567588843911</v>
      </c>
      <c r="BF147" s="35">
        <v>319491.16029478272</v>
      </c>
      <c r="BG147" s="79">
        <v>2885.6303446282791</v>
      </c>
      <c r="BH147" s="120">
        <v>8926.4991436651908</v>
      </c>
      <c r="BI147" s="35">
        <v>322686.07189773052</v>
      </c>
      <c r="BJ147" s="79">
        <v>2880.4569444677759</v>
      </c>
      <c r="BK147" s="120">
        <v>8830.5605215047945</v>
      </c>
      <c r="BL147" s="35">
        <v>325912.93261670781</v>
      </c>
      <c r="BM147" s="79">
        <v>2877.9938762129523</v>
      </c>
      <c r="BN147" s="120">
        <v>8733.2371199795816</v>
      </c>
      <c r="BO147" s="35">
        <v>329172.06194287492</v>
      </c>
      <c r="BP147" s="79">
        <v>2874.7376702197334</v>
      </c>
      <c r="BQ147" s="120">
        <v>8634.2490934309462</v>
      </c>
      <c r="BR147" s="35">
        <v>332463.78256230365</v>
      </c>
      <c r="BS147" s="79">
        <v>2870.5751131871934</v>
      </c>
      <c r="BT147" s="120">
        <v>8533.7045481890455</v>
      </c>
      <c r="BU147" s="35">
        <v>335788.42038792669</v>
      </c>
      <c r="BV147" s="79">
        <v>2865.519170293665</v>
      </c>
      <c r="BW147" s="120">
        <v>8411.6522002518432</v>
      </c>
      <c r="BX147" s="35">
        <v>339146.30459180597</v>
      </c>
      <c r="BY147" s="79">
        <v>2852.7807592269464</v>
      </c>
      <c r="BZ147" s="120">
        <v>8298.9429113314</v>
      </c>
      <c r="CA147" s="35">
        <v>342537.76763772406</v>
      </c>
      <c r="CB147" s="79">
        <v>2842.7013786003722</v>
      </c>
      <c r="CC147" s="120">
        <v>8184.9483443653116</v>
      </c>
      <c r="CD147" s="35">
        <v>345963.1453141013</v>
      </c>
      <c r="CE147" s="79">
        <v>2831.6904734500695</v>
      </c>
      <c r="CF147" s="120">
        <v>8069.8381828637011</v>
      </c>
      <c r="CG147" s="35">
        <v>349422.77676724229</v>
      </c>
      <c r="CH147" s="79">
        <v>2819.7852659185514</v>
      </c>
      <c r="CI147" s="120">
        <v>7953.721839911972</v>
      </c>
      <c r="CJ147" s="35">
        <v>352917.00453491474</v>
      </c>
      <c r="CK147" s="79">
        <v>2807.0036866456639</v>
      </c>
      <c r="CL147" s="120">
        <v>7826.6530639636458</v>
      </c>
      <c r="CM147" s="35">
        <v>356446.17458026391</v>
      </c>
      <c r="CN147" s="79">
        <v>2789.7805444167434</v>
      </c>
      <c r="CO147" s="120">
        <v>7721.76425837633</v>
      </c>
      <c r="CP147" s="35">
        <v>360010.63632606657</v>
      </c>
      <c r="CQ147" s="79">
        <v>2779.9172642179396</v>
      </c>
      <c r="CR147" s="120">
        <v>7615.7842358878379</v>
      </c>
      <c r="CS147" s="35">
        <v>363610.74268932722</v>
      </c>
      <c r="CT147" s="79">
        <v>2769.1809621728471</v>
      </c>
      <c r="CU147" s="120">
        <v>7508.8965641275263</v>
      </c>
      <c r="CV147" s="35">
        <v>367246.85011622048</v>
      </c>
      <c r="CW147" s="79">
        <v>2757.6186110243443</v>
      </c>
      <c r="CX147" s="120">
        <v>7401.2286041488096</v>
      </c>
      <c r="CY147" s="35">
        <v>370919.31861738267</v>
      </c>
      <c r="CZ147" s="79">
        <v>2745.2586707823584</v>
      </c>
      <c r="DA147" s="120">
        <v>7336.8370440415883</v>
      </c>
      <c r="DB147" s="35">
        <v>374628.51180355652</v>
      </c>
      <c r="DC147" s="79">
        <v>2748.5883431545049</v>
      </c>
    </row>
    <row r="148" spans="1:108" x14ac:dyDescent="0.35">
      <c r="A148" s="9" t="s">
        <v>8</v>
      </c>
      <c r="B148" s="10" t="s">
        <v>91</v>
      </c>
      <c r="C148" s="133">
        <v>198</v>
      </c>
      <c r="D148" s="64">
        <v>245990</v>
      </c>
      <c r="E148" s="79">
        <v>48.706020000000002</v>
      </c>
      <c r="F148" s="120">
        <v>194.04</v>
      </c>
      <c r="G148" s="35">
        <v>248449.9</v>
      </c>
      <c r="H148" s="79">
        <v>48.209218595999992</v>
      </c>
      <c r="I148" s="120">
        <v>190.1592</v>
      </c>
      <c r="J148" s="35">
        <v>250934.399</v>
      </c>
      <c r="K148" s="79">
        <v>47.717484566320799</v>
      </c>
      <c r="L148" s="120">
        <v>186.35601600000001</v>
      </c>
      <c r="M148" s="35">
        <v>253443.74299</v>
      </c>
      <c r="N148" s="79">
        <v>47.230766223744332</v>
      </c>
      <c r="O148" s="120">
        <v>182.62889568</v>
      </c>
      <c r="P148" s="35">
        <v>255978.18041989999</v>
      </c>
      <c r="Q148" s="79">
        <v>46.749012408262132</v>
      </c>
      <c r="R148" s="120">
        <v>178.9763177664</v>
      </c>
      <c r="S148" s="35">
        <v>258537.962224099</v>
      </c>
      <c r="T148" s="79">
        <v>46.272172481697865</v>
      </c>
      <c r="U148" s="120">
        <v>175.396791411072</v>
      </c>
      <c r="V148" s="35">
        <v>261123.34184633999</v>
      </c>
      <c r="W148" s="79">
        <v>45.800196322384544</v>
      </c>
      <c r="X148" s="120">
        <v>171.88885558285057</v>
      </c>
      <c r="Y148" s="35">
        <v>263734.57526480337</v>
      </c>
      <c r="Z148" s="79">
        <v>45.333034319896221</v>
      </c>
      <c r="AA148" s="120">
        <v>168.45107847119357</v>
      </c>
      <c r="AB148" s="35">
        <v>266371.92101745139</v>
      </c>
      <c r="AC148" s="79">
        <v>44.870637369833275</v>
      </c>
      <c r="AD148" s="120">
        <v>165.0820569017697</v>
      </c>
      <c r="AE148" s="35">
        <v>269035.6402276259</v>
      </c>
      <c r="AF148" s="79">
        <v>44.412956868660977</v>
      </c>
      <c r="AG148" s="120">
        <v>161.78041576373431</v>
      </c>
      <c r="AH148" s="35">
        <v>271725.99662990216</v>
      </c>
      <c r="AI148" s="79">
        <v>43.959944708600638</v>
      </c>
      <c r="AJ148" s="120">
        <v>155.30919913318493</v>
      </c>
      <c r="AK148" s="35">
        <v>274443.25659620116</v>
      </c>
      <c r="AL148" s="79">
        <v>42.623562389459181</v>
      </c>
      <c r="AM148" s="120">
        <v>149.09683116785754</v>
      </c>
      <c r="AN148" s="35">
        <v>277187.68916216318</v>
      </c>
      <c r="AO148" s="79">
        <v>41.327806092819621</v>
      </c>
      <c r="AP148" s="120">
        <v>143.13295792114323</v>
      </c>
      <c r="AQ148" s="35">
        <v>279959.5660537848</v>
      </c>
      <c r="AR148" s="79">
        <v>40.071440787597901</v>
      </c>
      <c r="AS148" s="120">
        <v>137.40763960429751</v>
      </c>
      <c r="AT148" s="35">
        <v>282759.16171432263</v>
      </c>
      <c r="AU148" s="79">
        <v>38.853268987654921</v>
      </c>
      <c r="AV148" s="120">
        <v>131.91133402012562</v>
      </c>
      <c r="AW148" s="35">
        <v>285586.75333146588</v>
      </c>
      <c r="AX148" s="79">
        <v>37.672129610430218</v>
      </c>
      <c r="AY148" s="120">
        <v>126.6348806593206</v>
      </c>
      <c r="AZ148" s="35">
        <v>288442.62086478056</v>
      </c>
      <c r="BA148" s="79">
        <v>36.526896870273141</v>
      </c>
      <c r="BB148" s="120">
        <v>121.56948543294777</v>
      </c>
      <c r="BC148" s="35">
        <v>291327.04707342834</v>
      </c>
      <c r="BD148" s="79">
        <v>35.416479205416834</v>
      </c>
      <c r="BE148" s="120">
        <v>116.70670601562986</v>
      </c>
      <c r="BF148" s="35">
        <v>294240.31754416262</v>
      </c>
      <c r="BG148" s="79">
        <v>34.33981823757216</v>
      </c>
      <c r="BH148" s="120">
        <v>112.03843777500467</v>
      </c>
      <c r="BI148" s="35">
        <v>297182.72071960423</v>
      </c>
      <c r="BJ148" s="79">
        <v>33.29588776314997</v>
      </c>
      <c r="BK148" s="120">
        <v>107.55690026400448</v>
      </c>
      <c r="BL148" s="35">
        <v>300154.54792680027</v>
      </c>
      <c r="BM148" s="79">
        <v>32.283692775150207</v>
      </c>
      <c r="BN148" s="120">
        <v>103.25462425344431</v>
      </c>
      <c r="BO148" s="35">
        <v>303156.09340606828</v>
      </c>
      <c r="BP148" s="79">
        <v>31.302268514785645</v>
      </c>
      <c r="BQ148" s="120">
        <v>99.124439283306529</v>
      </c>
      <c r="BR148" s="35">
        <v>306187.65434012894</v>
      </c>
      <c r="BS148" s="79">
        <v>30.350679551936157</v>
      </c>
      <c r="BT148" s="120">
        <v>95.159461711974274</v>
      </c>
      <c r="BU148" s="35">
        <v>309249.53088353021</v>
      </c>
      <c r="BV148" s="79">
        <v>29.428018893557297</v>
      </c>
      <c r="BW148" s="120">
        <v>91.353083243495306</v>
      </c>
      <c r="BX148" s="35">
        <v>312342.02619236551</v>
      </c>
      <c r="BY148" s="79">
        <v>28.533407119193157</v>
      </c>
      <c r="BZ148" s="120">
        <v>87.698959913755488</v>
      </c>
      <c r="CA148" s="35">
        <v>315465.44645428914</v>
      </c>
      <c r="CB148" s="79">
        <v>27.665991542769682</v>
      </c>
      <c r="CC148" s="120">
        <v>84.191001517205265</v>
      </c>
      <c r="CD148" s="35">
        <v>318620.100918832</v>
      </c>
      <c r="CE148" s="79">
        <v>26.824945399869478</v>
      </c>
      <c r="CF148" s="120">
        <v>80.823361456517048</v>
      </c>
      <c r="CG148" s="35">
        <v>321806.30192802032</v>
      </c>
      <c r="CH148" s="79">
        <v>26.009467059713444</v>
      </c>
      <c r="CI148" s="120">
        <v>77.590426998256362</v>
      </c>
      <c r="CJ148" s="35">
        <v>325024.36494730052</v>
      </c>
      <c r="CK148" s="79">
        <v>25.218779261098152</v>
      </c>
      <c r="CL148" s="120">
        <v>74.486809918326102</v>
      </c>
      <c r="CM148" s="35">
        <v>328274.60859677353</v>
      </c>
      <c r="CN148" s="79">
        <v>24.452128371560772</v>
      </c>
      <c r="CO148" s="120">
        <v>71.507337521593058</v>
      </c>
      <c r="CP148" s="35">
        <v>331557.35468274128</v>
      </c>
      <c r="CQ148" s="79">
        <v>23.708783669065323</v>
      </c>
      <c r="CR148" s="120">
        <v>68.647044020729339</v>
      </c>
      <c r="CS148" s="35">
        <v>334872.9282295687</v>
      </c>
      <c r="CT148" s="79">
        <v>22.988036645525739</v>
      </c>
      <c r="CU148" s="120">
        <v>65.901162259900161</v>
      </c>
      <c r="CV148" s="35">
        <v>338221.65751186438</v>
      </c>
      <c r="CW148" s="79">
        <v>22.289200331501757</v>
      </c>
      <c r="CX148" s="120">
        <v>63.265115769504156</v>
      </c>
      <c r="CY148" s="35">
        <v>341603.87408698304</v>
      </c>
      <c r="CZ148" s="79">
        <v>21.611608641424102</v>
      </c>
      <c r="DA148" s="120">
        <v>60.734511138723988</v>
      </c>
      <c r="DB148" s="35">
        <v>345019.91282785288</v>
      </c>
      <c r="DC148" s="79">
        <v>20.954615738724808</v>
      </c>
    </row>
    <row r="149" spans="1:108" x14ac:dyDescent="0.35">
      <c r="A149" s="9" t="s">
        <v>9</v>
      </c>
      <c r="B149" s="10" t="s">
        <v>100</v>
      </c>
      <c r="C149" s="133">
        <v>5720.2032650400015</v>
      </c>
      <c r="D149" s="64">
        <v>884062</v>
      </c>
      <c r="E149" s="79">
        <v>5057.014338897794</v>
      </c>
      <c r="F149" s="120">
        <v>5812.7171280637058</v>
      </c>
      <c r="G149" s="35">
        <v>892902.62</v>
      </c>
      <c r="H149" s="79">
        <v>5190.190352966958</v>
      </c>
      <c r="I149" s="120">
        <v>5906.8323821886379</v>
      </c>
      <c r="J149" s="35">
        <v>901831.64619999996</v>
      </c>
      <c r="K149" s="79">
        <v>5326.968371056646</v>
      </c>
      <c r="L149" s="120">
        <v>6002.5728994517094</v>
      </c>
      <c r="M149" s="35">
        <v>910849.96266199998</v>
      </c>
      <c r="N149" s="79">
        <v>5467.4433013415219</v>
      </c>
      <c r="O149" s="120">
        <v>5837.4215180669071</v>
      </c>
      <c r="P149" s="35">
        <v>919958.46228861995</v>
      </c>
      <c r="Q149" s="79">
        <v>5370.1853234913333</v>
      </c>
      <c r="R149" s="120">
        <v>5922.9056051738908</v>
      </c>
      <c r="S149" s="35">
        <v>929158.04691150622</v>
      </c>
      <c r="T149" s="79">
        <v>5503.315404144585</v>
      </c>
      <c r="U149" s="120">
        <v>6010.0887260193558</v>
      </c>
      <c r="V149" s="35">
        <v>938449.62738062127</v>
      </c>
      <c r="W149" s="79">
        <v>5640.165525457337</v>
      </c>
      <c r="X149" s="120">
        <v>6098.9962068640652</v>
      </c>
      <c r="Y149" s="35">
        <v>947834.12365442747</v>
      </c>
      <c r="Z149" s="79">
        <v>5780.8367249046787</v>
      </c>
      <c r="AA149" s="120">
        <v>6189.6537511479301</v>
      </c>
      <c r="AB149" s="35">
        <v>957312.46489097178</v>
      </c>
      <c r="AC149" s="79">
        <v>5925.4326893330744</v>
      </c>
      <c r="AD149" s="120">
        <v>6368.4739938484699</v>
      </c>
      <c r="AE149" s="35">
        <v>966885.58953988156</v>
      </c>
      <c r="AF149" s="79">
        <v>6157.585732011582</v>
      </c>
      <c r="AG149" s="120">
        <v>6710.6742395625224</v>
      </c>
      <c r="AH149" s="35">
        <v>976554.44543528033</v>
      </c>
      <c r="AI149" s="79">
        <v>6553.3387605128</v>
      </c>
      <c r="AJ149" s="120">
        <v>6730.9277604165409</v>
      </c>
      <c r="AK149" s="35">
        <v>986319.98988963314</v>
      </c>
      <c r="AL149" s="79">
        <v>6638.8486006018938</v>
      </c>
      <c r="AM149" s="120">
        <v>6751.2346852591536</v>
      </c>
      <c r="AN149" s="35">
        <v>996183.18978852953</v>
      </c>
      <c r="AO149" s="79">
        <v>6725.4665037724226</v>
      </c>
      <c r="AP149" s="120">
        <v>6771.5951432326046</v>
      </c>
      <c r="AQ149" s="35">
        <v>1006145.0216864148</v>
      </c>
      <c r="AR149" s="79">
        <v>6813.2067422393902</v>
      </c>
      <c r="AS149" s="120">
        <v>6695.7607527401005</v>
      </c>
      <c r="AT149" s="35">
        <v>1016206.471903279</v>
      </c>
      <c r="AU149" s="79">
        <v>6804.2754112504608</v>
      </c>
      <c r="AV149" s="120">
        <v>6704.4286655794331</v>
      </c>
      <c r="AW149" s="35">
        <v>1026368.5366223118</v>
      </c>
      <c r="AX149" s="79">
        <v>6881.2146383794416</v>
      </c>
      <c r="AY149" s="120">
        <v>6713.1505007440546</v>
      </c>
      <c r="AZ149" s="35">
        <v>1036632.2219885349</v>
      </c>
      <c r="BA149" s="79">
        <v>6959.0681201297548</v>
      </c>
      <c r="BB149" s="120">
        <v>6721.9263885567007</v>
      </c>
      <c r="BC149" s="35">
        <v>1046998.5442084202</v>
      </c>
      <c r="BD149" s="79">
        <v>7037.8471430950285</v>
      </c>
      <c r="BE149" s="120">
        <v>6730.7564596367429</v>
      </c>
      <c r="BF149" s="35">
        <v>1057468.5296505045</v>
      </c>
      <c r="BG149" s="79">
        <v>7117.5631368077011</v>
      </c>
      <c r="BH149" s="120">
        <v>6737.1871569007953</v>
      </c>
      <c r="BI149" s="35">
        <v>1068043.2149470095</v>
      </c>
      <c r="BJ149" s="79">
        <v>7195.6070307560285</v>
      </c>
      <c r="BK149" s="120">
        <v>6749.5259875633228</v>
      </c>
      <c r="BL149" s="35">
        <v>1078723.6470964795</v>
      </c>
      <c r="BM149" s="79">
        <v>7280.8732894767754</v>
      </c>
      <c r="BN149" s="120">
        <v>6761.9193951372472</v>
      </c>
      <c r="BO149" s="35">
        <v>1089510.8835674443</v>
      </c>
      <c r="BP149" s="79">
        <v>7367.1847748078208</v>
      </c>
      <c r="BQ149" s="120">
        <v>6774.3675114345642</v>
      </c>
      <c r="BR149" s="35">
        <v>1100405.9924031186</v>
      </c>
      <c r="BS149" s="79">
        <v>7454.5546043235972</v>
      </c>
      <c r="BT149" s="120">
        <v>6786.8704685669427</v>
      </c>
      <c r="BU149" s="35">
        <v>1111410.0523271498</v>
      </c>
      <c r="BV149" s="79">
        <v>7542.9960626075735</v>
      </c>
      <c r="BW149" s="120">
        <v>6799.4283989463484</v>
      </c>
      <c r="BX149" s="35">
        <v>1122524.1528504214</v>
      </c>
      <c r="BY149" s="79">
        <v>7632.5226033943463</v>
      </c>
      <c r="BZ149" s="120">
        <v>6807.841435285648</v>
      </c>
      <c r="CA149" s="35">
        <v>1133749.3943789257</v>
      </c>
      <c r="CB149" s="79">
        <v>7718.3861042828594</v>
      </c>
      <c r="CC149" s="120">
        <v>6816.3097105992292</v>
      </c>
      <c r="CD149" s="35">
        <v>1145086.8883227149</v>
      </c>
      <c r="CE149" s="79">
        <v>7805.2668763539768</v>
      </c>
      <c r="CF149" s="120">
        <v>6824.8333582036094</v>
      </c>
      <c r="CG149" s="35">
        <v>1156537.7572059422</v>
      </c>
      <c r="CH149" s="79">
        <v>7893.1774654011015</v>
      </c>
      <c r="CI149" s="120">
        <v>6833.4125117180538</v>
      </c>
      <c r="CJ149" s="35">
        <v>1168103.1347780016</v>
      </c>
      <c r="CK149" s="79">
        <v>7982.1305761690755</v>
      </c>
      <c r="CL149" s="120">
        <v>6842.0473050651981</v>
      </c>
      <c r="CM149" s="35">
        <v>1179784.1661257816</v>
      </c>
      <c r="CN149" s="79">
        <v>8072.1390743994962</v>
      </c>
      <c r="CO149" s="120">
        <v>6860.5378724716547</v>
      </c>
      <c r="CP149" s="35">
        <v>1191582.0077870395</v>
      </c>
      <c r="CQ149" s="79">
        <v>8174.893492578798</v>
      </c>
      <c r="CR149" s="120">
        <v>6879.0843484686411</v>
      </c>
      <c r="CS149" s="35">
        <v>1203497.82786491</v>
      </c>
      <c r="CT149" s="79">
        <v>8278.963071081509</v>
      </c>
      <c r="CU149" s="120">
        <v>6897.6868678925903</v>
      </c>
      <c r="CV149" s="35">
        <v>1215532.806143559</v>
      </c>
      <c r="CW149" s="79">
        <v>8384.3646744290563</v>
      </c>
      <c r="CX149" s="120">
        <v>6916.3455658857829</v>
      </c>
      <c r="CY149" s="35">
        <v>1227688.1342049947</v>
      </c>
      <c r="CZ149" s="79">
        <v>8491.1153832993041</v>
      </c>
      <c r="DA149" s="120">
        <v>6934.2605778969582</v>
      </c>
      <c r="DB149" s="35">
        <v>1239965.0155470446</v>
      </c>
      <c r="DC149" s="79">
        <v>8598.2405252792614</v>
      </c>
    </row>
    <row r="150" spans="1:108" x14ac:dyDescent="0.35">
      <c r="A150" s="9" t="s">
        <v>10</v>
      </c>
      <c r="B150" s="10" t="s">
        <v>92</v>
      </c>
      <c r="C150" s="133">
        <v>142</v>
      </c>
      <c r="D150" s="64">
        <v>180000</v>
      </c>
      <c r="E150" s="79">
        <v>25.56</v>
      </c>
      <c r="F150" s="120">
        <v>142</v>
      </c>
      <c r="G150" s="35">
        <v>181800</v>
      </c>
      <c r="H150" s="79">
        <v>25.8156</v>
      </c>
      <c r="I150" s="120">
        <v>142</v>
      </c>
      <c r="J150" s="35">
        <v>183618</v>
      </c>
      <c r="K150" s="79">
        <v>26.073755999999999</v>
      </c>
      <c r="L150" s="120">
        <v>142</v>
      </c>
      <c r="M150" s="35">
        <v>185454.18</v>
      </c>
      <c r="N150" s="79">
        <v>26.334493559999999</v>
      </c>
      <c r="O150" s="120">
        <v>142</v>
      </c>
      <c r="P150" s="35">
        <v>187308.7218</v>
      </c>
      <c r="Q150" s="79">
        <v>26.597838495600001</v>
      </c>
      <c r="R150" s="120">
        <v>142</v>
      </c>
      <c r="S150" s="35">
        <v>189181.809018</v>
      </c>
      <c r="T150" s="79">
        <v>26.863816880555998</v>
      </c>
      <c r="U150" s="120">
        <v>142</v>
      </c>
      <c r="V150" s="35">
        <v>191073.62710817999</v>
      </c>
      <c r="W150" s="79">
        <v>27.13245504936156</v>
      </c>
      <c r="X150" s="120">
        <v>142</v>
      </c>
      <c r="Y150" s="35">
        <v>192984.36337926181</v>
      </c>
      <c r="Z150" s="79">
        <v>27.403779599855177</v>
      </c>
      <c r="AA150" s="120">
        <v>142</v>
      </c>
      <c r="AB150" s="35">
        <v>194914.20701305443</v>
      </c>
      <c r="AC150" s="79">
        <v>27.677817395853729</v>
      </c>
      <c r="AD150" s="120">
        <v>162</v>
      </c>
      <c r="AE150" s="35">
        <v>196863.34908318496</v>
      </c>
      <c r="AF150" s="79">
        <v>31.891862551475963</v>
      </c>
      <c r="AG150" s="120">
        <v>162</v>
      </c>
      <c r="AH150" s="35">
        <v>198831.98257401682</v>
      </c>
      <c r="AI150" s="79">
        <v>32.210781176990729</v>
      </c>
      <c r="AJ150" s="120">
        <v>162</v>
      </c>
      <c r="AK150" s="35">
        <v>200820.302399757</v>
      </c>
      <c r="AL150" s="79">
        <v>32.532888988760632</v>
      </c>
      <c r="AM150" s="120">
        <v>162</v>
      </c>
      <c r="AN150" s="35">
        <v>202828.50542375457</v>
      </c>
      <c r="AO150" s="79">
        <v>32.85821787864824</v>
      </c>
      <c r="AP150" s="120">
        <v>162</v>
      </c>
      <c r="AQ150" s="35">
        <v>204856.79047799212</v>
      </c>
      <c r="AR150" s="79">
        <v>33.186800057434723</v>
      </c>
      <c r="AS150" s="120">
        <v>186</v>
      </c>
      <c r="AT150" s="35">
        <v>206905.35838277204</v>
      </c>
      <c r="AU150" s="79">
        <v>38.484396659195603</v>
      </c>
      <c r="AV150" s="120">
        <v>186</v>
      </c>
      <c r="AW150" s="35">
        <v>208974.41196659976</v>
      </c>
      <c r="AX150" s="79">
        <v>38.869240625787555</v>
      </c>
      <c r="AY150" s="120">
        <v>186</v>
      </c>
      <c r="AZ150" s="35">
        <v>211064.15608626575</v>
      </c>
      <c r="BA150" s="79">
        <v>39.257933032045429</v>
      </c>
      <c r="BB150" s="120">
        <v>186</v>
      </c>
      <c r="BC150" s="35">
        <v>213174.79764712841</v>
      </c>
      <c r="BD150" s="79">
        <v>39.650512362365887</v>
      </c>
      <c r="BE150" s="120">
        <v>186</v>
      </c>
      <c r="BF150" s="35">
        <v>215306.5456235997</v>
      </c>
      <c r="BG150" s="79">
        <v>40.047017485989542</v>
      </c>
      <c r="BH150" s="120">
        <v>196</v>
      </c>
      <c r="BI150" s="35">
        <v>217459.61107983568</v>
      </c>
      <c r="BJ150" s="79">
        <v>42.622083771647794</v>
      </c>
      <c r="BK150" s="120">
        <v>196</v>
      </c>
      <c r="BL150" s="35">
        <v>219634.20719063404</v>
      </c>
      <c r="BM150" s="79">
        <v>43.048304609364273</v>
      </c>
      <c r="BN150" s="120">
        <v>196</v>
      </c>
      <c r="BO150" s="35">
        <v>221830.54926254039</v>
      </c>
      <c r="BP150" s="79">
        <v>43.478787655457914</v>
      </c>
      <c r="BQ150" s="120">
        <v>196</v>
      </c>
      <c r="BR150" s="35">
        <v>224048.85475516578</v>
      </c>
      <c r="BS150" s="79">
        <v>43.913575532012494</v>
      </c>
      <c r="BT150" s="120">
        <v>196</v>
      </c>
      <c r="BU150" s="35">
        <v>226289.34330271743</v>
      </c>
      <c r="BV150" s="79">
        <v>44.352711287332617</v>
      </c>
      <c r="BW150" s="120">
        <v>215</v>
      </c>
      <c r="BX150" s="35">
        <v>228552.23673574461</v>
      </c>
      <c r="BY150" s="79">
        <v>49.138730898185088</v>
      </c>
      <c r="BZ150" s="120">
        <v>215</v>
      </c>
      <c r="CA150" s="35">
        <v>230837.75910310206</v>
      </c>
      <c r="CB150" s="79">
        <v>49.630118207166937</v>
      </c>
      <c r="CC150" s="120">
        <v>215</v>
      </c>
      <c r="CD150" s="35">
        <v>233146.13669413308</v>
      </c>
      <c r="CE150" s="79">
        <v>50.126419389238613</v>
      </c>
      <c r="CF150" s="120">
        <v>215</v>
      </c>
      <c r="CG150" s="35">
        <v>235477.59806107442</v>
      </c>
      <c r="CH150" s="79">
        <v>50.627683583131002</v>
      </c>
      <c r="CI150" s="120">
        <v>215</v>
      </c>
      <c r="CJ150" s="35">
        <v>237832.37404168517</v>
      </c>
      <c r="CK150" s="79">
        <v>51.13396041896231</v>
      </c>
      <c r="CL150" s="120">
        <v>225</v>
      </c>
      <c r="CM150" s="35">
        <v>240210.69778210201</v>
      </c>
      <c r="CN150" s="79">
        <v>54.047407000972946</v>
      </c>
      <c r="CO150" s="120">
        <v>225</v>
      </c>
      <c r="CP150" s="35">
        <v>242612.80475992305</v>
      </c>
      <c r="CQ150" s="79">
        <v>54.587881070982689</v>
      </c>
      <c r="CR150" s="120">
        <v>225</v>
      </c>
      <c r="CS150" s="35">
        <v>245038.93280752227</v>
      </c>
      <c r="CT150" s="79">
        <v>55.133759881692512</v>
      </c>
      <c r="CU150" s="120">
        <v>225</v>
      </c>
      <c r="CV150" s="35">
        <v>247489.3221355975</v>
      </c>
      <c r="CW150" s="79">
        <v>55.685097480509441</v>
      </c>
      <c r="CX150" s="120">
        <v>225</v>
      </c>
      <c r="CY150" s="35">
        <v>249964.21535695347</v>
      </c>
      <c r="CZ150" s="79">
        <v>56.241948455314535</v>
      </c>
      <c r="DA150" s="120">
        <v>230</v>
      </c>
      <c r="DB150" s="35">
        <v>252463.857510523</v>
      </c>
      <c r="DC150" s="79">
        <v>58.066687227420296</v>
      </c>
    </row>
    <row r="151" spans="1:108" x14ac:dyDescent="0.35">
      <c r="A151" s="9" t="s">
        <v>12</v>
      </c>
      <c r="B151" s="10" t="s">
        <v>140</v>
      </c>
      <c r="C151" s="133">
        <v>2.9584615384615387</v>
      </c>
      <c r="D151" s="13">
        <v>0</v>
      </c>
      <c r="E151" s="79">
        <v>0</v>
      </c>
      <c r="F151" s="120">
        <v>2.9584615384615387</v>
      </c>
      <c r="G151" s="35">
        <v>0</v>
      </c>
      <c r="H151" s="79">
        <v>0</v>
      </c>
      <c r="I151" s="120">
        <v>2.9584615384615387</v>
      </c>
      <c r="J151" s="35">
        <v>0</v>
      </c>
      <c r="K151" s="79">
        <v>0</v>
      </c>
      <c r="L151" s="120">
        <v>2.9584615384615387</v>
      </c>
      <c r="M151" s="35">
        <v>0</v>
      </c>
      <c r="N151" s="79">
        <v>0</v>
      </c>
      <c r="O151" s="120">
        <v>3.3076000000000003</v>
      </c>
      <c r="P151" s="35">
        <v>0</v>
      </c>
      <c r="Q151" s="79">
        <v>0</v>
      </c>
      <c r="R151" s="120">
        <v>3.3076000000000003</v>
      </c>
      <c r="S151" s="35">
        <v>0</v>
      </c>
      <c r="T151" s="79">
        <v>0</v>
      </c>
      <c r="U151" s="120">
        <v>3.3076000000000003</v>
      </c>
      <c r="V151" s="35">
        <v>0</v>
      </c>
      <c r="W151" s="79">
        <v>0</v>
      </c>
      <c r="X151" s="120">
        <v>3.3076000000000003</v>
      </c>
      <c r="Y151" s="35">
        <v>0</v>
      </c>
      <c r="Z151" s="79">
        <v>0</v>
      </c>
      <c r="AA151" s="120">
        <v>3.3076000000000003</v>
      </c>
      <c r="AB151" s="35">
        <v>0</v>
      </c>
      <c r="AC151" s="79">
        <v>0</v>
      </c>
      <c r="AD151" s="120">
        <v>3.5076000000000001</v>
      </c>
      <c r="AE151" s="35">
        <v>0</v>
      </c>
      <c r="AF151" s="79">
        <v>0</v>
      </c>
      <c r="AG151" s="120">
        <v>3.5076000000000001</v>
      </c>
      <c r="AH151" s="35">
        <v>0</v>
      </c>
      <c r="AI151" s="79">
        <v>0</v>
      </c>
      <c r="AJ151" s="120">
        <v>3.5076000000000001</v>
      </c>
      <c r="AK151" s="35">
        <v>0</v>
      </c>
      <c r="AL151" s="79">
        <v>0</v>
      </c>
      <c r="AM151" s="120">
        <v>3.5076000000000001</v>
      </c>
      <c r="AN151" s="35">
        <v>0</v>
      </c>
      <c r="AO151" s="79">
        <v>0</v>
      </c>
      <c r="AP151" s="120">
        <v>3.5076000000000001</v>
      </c>
      <c r="AQ151" s="35">
        <v>0</v>
      </c>
      <c r="AR151" s="79">
        <v>0</v>
      </c>
      <c r="AS151" s="120">
        <v>3.8076000000000003</v>
      </c>
      <c r="AT151" s="35">
        <v>0</v>
      </c>
      <c r="AU151" s="79">
        <v>0</v>
      </c>
      <c r="AV151" s="120">
        <v>3.8076000000000003</v>
      </c>
      <c r="AW151" s="35">
        <v>0</v>
      </c>
      <c r="AX151" s="79">
        <v>0</v>
      </c>
      <c r="AY151" s="120">
        <v>3.8076000000000003</v>
      </c>
      <c r="AZ151" s="35">
        <v>0</v>
      </c>
      <c r="BA151" s="79">
        <v>0</v>
      </c>
      <c r="BB151" s="120">
        <v>3.8076000000000003</v>
      </c>
      <c r="BC151" s="35">
        <v>0</v>
      </c>
      <c r="BD151" s="79">
        <v>0</v>
      </c>
      <c r="BE151" s="120">
        <v>3.8076000000000003</v>
      </c>
      <c r="BF151" s="35">
        <v>0</v>
      </c>
      <c r="BG151" s="79">
        <v>0</v>
      </c>
      <c r="BH151" s="120">
        <v>6.1</v>
      </c>
      <c r="BI151" s="35">
        <v>0</v>
      </c>
      <c r="BJ151" s="79">
        <v>0</v>
      </c>
      <c r="BK151" s="120">
        <v>6.1</v>
      </c>
      <c r="BL151" s="35">
        <v>0</v>
      </c>
      <c r="BM151" s="79">
        <v>0</v>
      </c>
      <c r="BN151" s="120">
        <v>6.1</v>
      </c>
      <c r="BO151" s="35">
        <v>0</v>
      </c>
      <c r="BP151" s="79">
        <v>0</v>
      </c>
      <c r="BQ151" s="120">
        <v>6.1</v>
      </c>
      <c r="BR151" s="35">
        <v>0</v>
      </c>
      <c r="BS151" s="79">
        <v>0</v>
      </c>
      <c r="BT151" s="120">
        <v>6.1</v>
      </c>
      <c r="BU151" s="35">
        <v>0</v>
      </c>
      <c r="BV151" s="79">
        <v>0</v>
      </c>
      <c r="BW151" s="120">
        <v>6.6</v>
      </c>
      <c r="BX151" s="35">
        <v>0</v>
      </c>
      <c r="BY151" s="79">
        <v>0</v>
      </c>
      <c r="BZ151" s="120">
        <v>6.6</v>
      </c>
      <c r="CA151" s="35">
        <v>0</v>
      </c>
      <c r="CB151" s="79">
        <v>0</v>
      </c>
      <c r="CC151" s="120">
        <v>6.6</v>
      </c>
      <c r="CD151" s="35">
        <v>0</v>
      </c>
      <c r="CE151" s="79">
        <v>0</v>
      </c>
      <c r="CF151" s="120">
        <v>6.6</v>
      </c>
      <c r="CG151" s="35">
        <v>0</v>
      </c>
      <c r="CH151" s="79">
        <v>0</v>
      </c>
      <c r="CI151" s="120">
        <v>6.6</v>
      </c>
      <c r="CJ151" s="35">
        <v>0</v>
      </c>
      <c r="CK151" s="79">
        <v>0</v>
      </c>
      <c r="CL151" s="120">
        <v>6.6</v>
      </c>
      <c r="CM151" s="35">
        <v>0</v>
      </c>
      <c r="CN151" s="79">
        <v>0</v>
      </c>
      <c r="CO151" s="120">
        <v>6.6</v>
      </c>
      <c r="CP151" s="35">
        <v>0</v>
      </c>
      <c r="CQ151" s="79">
        <v>0</v>
      </c>
      <c r="CR151" s="120">
        <v>6.6</v>
      </c>
      <c r="CS151" s="35">
        <v>0</v>
      </c>
      <c r="CT151" s="79">
        <v>0</v>
      </c>
      <c r="CU151" s="120">
        <v>6.6</v>
      </c>
      <c r="CV151" s="35">
        <v>0</v>
      </c>
      <c r="CW151" s="79">
        <v>0</v>
      </c>
      <c r="CX151" s="120">
        <v>6.6</v>
      </c>
      <c r="CY151" s="35">
        <v>0</v>
      </c>
      <c r="CZ151" s="79">
        <v>0</v>
      </c>
      <c r="DA151" s="120">
        <v>7.4</v>
      </c>
      <c r="DB151" s="35">
        <v>0</v>
      </c>
      <c r="DC151" s="79">
        <v>0</v>
      </c>
    </row>
    <row r="152" spans="1:108" x14ac:dyDescent="0.35">
      <c r="A152" s="9" t="s">
        <v>13</v>
      </c>
      <c r="B152" s="10" t="s">
        <v>101</v>
      </c>
      <c r="C152" s="133">
        <v>8.7119999999999993E-3</v>
      </c>
      <c r="D152" s="13">
        <v>0</v>
      </c>
      <c r="E152" s="79">
        <v>0</v>
      </c>
      <c r="F152" s="120">
        <v>8.7119999999999993E-3</v>
      </c>
      <c r="G152" s="35">
        <v>0</v>
      </c>
      <c r="H152" s="79">
        <v>0</v>
      </c>
      <c r="I152" s="120">
        <v>8.7119999999999993E-3</v>
      </c>
      <c r="J152" s="35">
        <v>0</v>
      </c>
      <c r="K152" s="79">
        <v>0</v>
      </c>
      <c r="L152" s="120">
        <v>8.7119999999999993E-3</v>
      </c>
      <c r="M152" s="35">
        <v>0</v>
      </c>
      <c r="N152" s="79">
        <v>0</v>
      </c>
      <c r="O152" s="120">
        <v>8.7119999999999993E-3</v>
      </c>
      <c r="P152" s="35">
        <v>0</v>
      </c>
      <c r="Q152" s="79">
        <v>0</v>
      </c>
      <c r="R152" s="120">
        <v>8.7119999999999993E-3</v>
      </c>
      <c r="S152" s="35">
        <v>0</v>
      </c>
      <c r="T152" s="79">
        <v>0</v>
      </c>
      <c r="U152" s="120">
        <v>8.7119999999999993E-3</v>
      </c>
      <c r="V152" s="35">
        <v>0</v>
      </c>
      <c r="W152" s="79">
        <v>0</v>
      </c>
      <c r="X152" s="120">
        <v>8.7119999999999993E-3</v>
      </c>
      <c r="Y152" s="35">
        <v>0</v>
      </c>
      <c r="Z152" s="79">
        <v>0</v>
      </c>
      <c r="AA152" s="120">
        <v>8.7119999999999993E-3</v>
      </c>
      <c r="AB152" s="35">
        <v>0</v>
      </c>
      <c r="AC152" s="79">
        <v>0</v>
      </c>
      <c r="AD152" s="120">
        <v>8.7119999999999993E-3</v>
      </c>
      <c r="AE152" s="35">
        <v>0</v>
      </c>
      <c r="AF152" s="79">
        <v>0</v>
      </c>
      <c r="AG152" s="120">
        <v>8.7119999999999993E-3</v>
      </c>
      <c r="AH152" s="35">
        <v>0</v>
      </c>
      <c r="AI152" s="79">
        <v>0</v>
      </c>
      <c r="AJ152" s="120">
        <v>8.7119999999999993E-3</v>
      </c>
      <c r="AK152" s="35">
        <v>0</v>
      </c>
      <c r="AL152" s="79">
        <v>0</v>
      </c>
      <c r="AM152" s="120">
        <v>8.7119999999999993E-3</v>
      </c>
      <c r="AN152" s="35">
        <v>0</v>
      </c>
      <c r="AO152" s="79">
        <v>0</v>
      </c>
      <c r="AP152" s="120">
        <v>8.7119999999999993E-3</v>
      </c>
      <c r="AQ152" s="35">
        <v>0</v>
      </c>
      <c r="AR152" s="79">
        <v>0</v>
      </c>
      <c r="AS152" s="120">
        <v>8.7119999999999993E-3</v>
      </c>
      <c r="AT152" s="35">
        <v>0</v>
      </c>
      <c r="AU152" s="79">
        <v>0</v>
      </c>
      <c r="AV152" s="120">
        <v>8.7119999999999993E-3</v>
      </c>
      <c r="AW152" s="35">
        <v>0</v>
      </c>
      <c r="AX152" s="79">
        <v>0</v>
      </c>
      <c r="AY152" s="120">
        <v>8.7119999999999993E-3</v>
      </c>
      <c r="AZ152" s="35">
        <v>0</v>
      </c>
      <c r="BA152" s="79">
        <v>0</v>
      </c>
      <c r="BB152" s="120">
        <v>8.7119999999999993E-3</v>
      </c>
      <c r="BC152" s="35">
        <v>0</v>
      </c>
      <c r="BD152" s="79">
        <v>0</v>
      </c>
      <c r="BE152" s="120">
        <v>8.7119999999999993E-3</v>
      </c>
      <c r="BF152" s="35">
        <v>0</v>
      </c>
      <c r="BG152" s="79">
        <v>0</v>
      </c>
      <c r="BH152" s="120">
        <v>0.17</v>
      </c>
      <c r="BI152" s="35">
        <v>0</v>
      </c>
      <c r="BJ152" s="79">
        <v>0</v>
      </c>
      <c r="BK152" s="120">
        <v>0.17</v>
      </c>
      <c r="BL152" s="35">
        <v>0</v>
      </c>
      <c r="BM152" s="79">
        <v>0</v>
      </c>
      <c r="BN152" s="120">
        <v>0.17</v>
      </c>
      <c r="BO152" s="35">
        <v>0</v>
      </c>
      <c r="BP152" s="79">
        <v>0</v>
      </c>
      <c r="BQ152" s="120">
        <v>0.17</v>
      </c>
      <c r="BR152" s="35">
        <v>0</v>
      </c>
      <c r="BS152" s="79">
        <v>0</v>
      </c>
      <c r="BT152" s="120">
        <v>0.17</v>
      </c>
      <c r="BU152" s="35">
        <v>0</v>
      </c>
      <c r="BV152" s="79">
        <v>0</v>
      </c>
      <c r="BW152" s="120">
        <v>0.17</v>
      </c>
      <c r="BX152" s="35">
        <v>0</v>
      </c>
      <c r="BY152" s="79">
        <v>0</v>
      </c>
      <c r="BZ152" s="120">
        <v>0.17</v>
      </c>
      <c r="CA152" s="35">
        <v>0</v>
      </c>
      <c r="CB152" s="79">
        <v>0</v>
      </c>
      <c r="CC152" s="120">
        <v>0.17</v>
      </c>
      <c r="CD152" s="35">
        <v>0</v>
      </c>
      <c r="CE152" s="79">
        <v>0</v>
      </c>
      <c r="CF152" s="120">
        <v>0.17</v>
      </c>
      <c r="CG152" s="35">
        <v>0</v>
      </c>
      <c r="CH152" s="79">
        <v>0</v>
      </c>
      <c r="CI152" s="120">
        <v>0.17</v>
      </c>
      <c r="CJ152" s="35">
        <v>0</v>
      </c>
      <c r="CK152" s="79">
        <v>0</v>
      </c>
      <c r="CL152" s="120">
        <v>0.17</v>
      </c>
      <c r="CM152" s="35">
        <v>0</v>
      </c>
      <c r="CN152" s="79">
        <v>0</v>
      </c>
      <c r="CO152" s="120">
        <v>0.17</v>
      </c>
      <c r="CP152" s="35">
        <v>0</v>
      </c>
      <c r="CQ152" s="79">
        <v>0</v>
      </c>
      <c r="CR152" s="120">
        <v>0.17</v>
      </c>
      <c r="CS152" s="35">
        <v>0</v>
      </c>
      <c r="CT152" s="79">
        <v>0</v>
      </c>
      <c r="CU152" s="120">
        <v>0.17</v>
      </c>
      <c r="CV152" s="35">
        <v>0</v>
      </c>
      <c r="CW152" s="79">
        <v>0</v>
      </c>
      <c r="CX152" s="120">
        <v>0.17</v>
      </c>
      <c r="CY152" s="35">
        <v>0</v>
      </c>
      <c r="CZ152" s="79">
        <v>0</v>
      </c>
      <c r="DA152" s="120">
        <v>0.17</v>
      </c>
      <c r="DB152" s="35">
        <v>0</v>
      </c>
      <c r="DC152" s="79">
        <v>0</v>
      </c>
    </row>
    <row r="153" spans="1:108" x14ac:dyDescent="0.35">
      <c r="A153" s="9" t="s">
        <v>14</v>
      </c>
      <c r="B153" s="10" t="s">
        <v>102</v>
      </c>
      <c r="C153" s="133">
        <v>283.27999999999997</v>
      </c>
      <c r="D153" s="13">
        <v>0</v>
      </c>
      <c r="E153" s="79">
        <v>0</v>
      </c>
      <c r="F153" s="120">
        <v>304.70999999999998</v>
      </c>
      <c r="G153" s="35">
        <v>0</v>
      </c>
      <c r="H153" s="79">
        <v>0</v>
      </c>
      <c r="I153" s="120">
        <v>326.14</v>
      </c>
      <c r="J153" s="35">
        <v>0</v>
      </c>
      <c r="K153" s="79">
        <v>0</v>
      </c>
      <c r="L153" s="120">
        <v>347.57</v>
      </c>
      <c r="M153" s="35">
        <v>0</v>
      </c>
      <c r="N153" s="79">
        <v>0</v>
      </c>
      <c r="O153" s="120">
        <v>369</v>
      </c>
      <c r="P153" s="35">
        <v>0</v>
      </c>
      <c r="Q153" s="79">
        <v>0</v>
      </c>
      <c r="R153" s="120">
        <v>404.6</v>
      </c>
      <c r="S153" s="35">
        <v>0</v>
      </c>
      <c r="T153" s="79">
        <v>0</v>
      </c>
      <c r="U153" s="120">
        <v>440.2</v>
      </c>
      <c r="V153" s="35">
        <v>0</v>
      </c>
      <c r="W153" s="79">
        <v>0</v>
      </c>
      <c r="X153" s="120">
        <v>475.79999999999995</v>
      </c>
      <c r="Y153" s="35">
        <v>0</v>
      </c>
      <c r="Z153" s="79">
        <v>0</v>
      </c>
      <c r="AA153" s="120">
        <v>511.39999999999992</v>
      </c>
      <c r="AB153" s="35">
        <v>0</v>
      </c>
      <c r="AC153" s="79">
        <v>0</v>
      </c>
      <c r="AD153" s="120">
        <v>547</v>
      </c>
      <c r="AE153" s="35">
        <v>0</v>
      </c>
      <c r="AF153" s="79">
        <v>0</v>
      </c>
      <c r="AG153" s="120">
        <v>230</v>
      </c>
      <c r="AH153" s="35">
        <v>0</v>
      </c>
      <c r="AI153" s="79">
        <v>0</v>
      </c>
      <c r="AJ153" s="120">
        <v>235</v>
      </c>
      <c r="AK153" s="35">
        <v>0</v>
      </c>
      <c r="AL153" s="79">
        <v>0</v>
      </c>
      <c r="AM153" s="120">
        <v>240</v>
      </c>
      <c r="AN153" s="35">
        <v>0</v>
      </c>
      <c r="AO153" s="79">
        <v>0</v>
      </c>
      <c r="AP153" s="120">
        <v>245</v>
      </c>
      <c r="AQ153" s="35">
        <v>0</v>
      </c>
      <c r="AR153" s="79">
        <v>0</v>
      </c>
      <c r="AS153" s="120">
        <v>669</v>
      </c>
      <c r="AT153" s="35">
        <v>0</v>
      </c>
      <c r="AU153" s="79">
        <v>0</v>
      </c>
      <c r="AV153" s="120">
        <v>681.4</v>
      </c>
      <c r="AW153" s="35">
        <v>0</v>
      </c>
      <c r="AX153" s="79">
        <v>0</v>
      </c>
      <c r="AY153" s="120">
        <v>693.8</v>
      </c>
      <c r="AZ153" s="35">
        <v>0</v>
      </c>
      <c r="BA153" s="79">
        <v>0</v>
      </c>
      <c r="BB153" s="120">
        <v>706.2</v>
      </c>
      <c r="BC153" s="35">
        <v>0</v>
      </c>
      <c r="BD153" s="79">
        <v>0</v>
      </c>
      <c r="BE153" s="120">
        <v>718.6</v>
      </c>
      <c r="BF153" s="35">
        <v>0</v>
      </c>
      <c r="BG153" s="79">
        <v>0</v>
      </c>
      <c r="BH153" s="120">
        <v>731</v>
      </c>
      <c r="BI153" s="35">
        <v>0</v>
      </c>
      <c r="BJ153" s="79">
        <v>0</v>
      </c>
      <c r="BK153" s="120">
        <v>749.4</v>
      </c>
      <c r="BL153" s="35">
        <v>0</v>
      </c>
      <c r="BM153" s="79">
        <v>0</v>
      </c>
      <c r="BN153" s="120">
        <v>767.8</v>
      </c>
      <c r="BO153" s="35">
        <v>0</v>
      </c>
      <c r="BP153" s="79">
        <v>0</v>
      </c>
      <c r="BQ153" s="120">
        <v>786.19999999999993</v>
      </c>
      <c r="BR153" s="35">
        <v>0</v>
      </c>
      <c r="BS153" s="79">
        <v>0</v>
      </c>
      <c r="BT153" s="120">
        <v>804.59999999999991</v>
      </c>
      <c r="BU153" s="35">
        <v>0</v>
      </c>
      <c r="BV153" s="79">
        <v>0</v>
      </c>
      <c r="BW153" s="120">
        <v>823</v>
      </c>
      <c r="BX153" s="35">
        <v>0</v>
      </c>
      <c r="BY153" s="79">
        <v>0</v>
      </c>
      <c r="BZ153" s="120">
        <v>847.2</v>
      </c>
      <c r="CA153" s="35">
        <v>0</v>
      </c>
      <c r="CB153" s="79">
        <v>0</v>
      </c>
      <c r="CC153" s="120">
        <v>871.40000000000009</v>
      </c>
      <c r="CD153" s="35">
        <v>0</v>
      </c>
      <c r="CE153" s="79">
        <v>0</v>
      </c>
      <c r="CF153" s="120">
        <v>895.60000000000014</v>
      </c>
      <c r="CG153" s="35">
        <v>0</v>
      </c>
      <c r="CH153" s="79">
        <v>0</v>
      </c>
      <c r="CI153" s="120">
        <v>919.80000000000018</v>
      </c>
      <c r="CJ153" s="35">
        <v>0</v>
      </c>
      <c r="CK153" s="79">
        <v>0</v>
      </c>
      <c r="CL153" s="120">
        <v>944</v>
      </c>
      <c r="CM153" s="35">
        <v>0</v>
      </c>
      <c r="CN153" s="79">
        <v>0</v>
      </c>
      <c r="CO153" s="120">
        <v>955.8</v>
      </c>
      <c r="CP153" s="35">
        <v>0</v>
      </c>
      <c r="CQ153" s="79">
        <v>0</v>
      </c>
      <c r="CR153" s="120">
        <v>967.59999999999991</v>
      </c>
      <c r="CS153" s="35">
        <v>0</v>
      </c>
      <c r="CT153" s="79">
        <v>0</v>
      </c>
      <c r="CU153" s="120">
        <v>979.39999999999986</v>
      </c>
      <c r="CV153" s="35">
        <v>0</v>
      </c>
      <c r="CW153" s="79">
        <v>0</v>
      </c>
      <c r="CX153" s="120">
        <v>991.19999999999982</v>
      </c>
      <c r="CY153" s="35">
        <v>0</v>
      </c>
      <c r="CZ153" s="79">
        <v>0</v>
      </c>
      <c r="DA153" s="120">
        <v>1003</v>
      </c>
      <c r="DB153" s="35">
        <v>0</v>
      </c>
      <c r="DC153" s="79">
        <v>0</v>
      </c>
    </row>
    <row r="154" spans="1:108" x14ac:dyDescent="0.35">
      <c r="A154" s="9" t="s">
        <v>15</v>
      </c>
      <c r="B154" s="10" t="s">
        <v>103</v>
      </c>
      <c r="C154" s="133">
        <v>25.091999999999999</v>
      </c>
      <c r="D154" s="13">
        <v>0</v>
      </c>
      <c r="E154" s="79">
        <v>0</v>
      </c>
      <c r="F154" s="120">
        <v>25.091999999999999</v>
      </c>
      <c r="G154" s="35">
        <v>0</v>
      </c>
      <c r="H154" s="79">
        <v>0</v>
      </c>
      <c r="I154" s="120">
        <v>25.091999999999999</v>
      </c>
      <c r="J154" s="35">
        <v>0</v>
      </c>
      <c r="K154" s="79">
        <v>0</v>
      </c>
      <c r="L154" s="120">
        <v>25.091999999999999</v>
      </c>
      <c r="M154" s="35">
        <v>0</v>
      </c>
      <c r="N154" s="79">
        <v>0</v>
      </c>
      <c r="O154" s="120">
        <v>25.091999999999999</v>
      </c>
      <c r="P154" s="35">
        <v>0</v>
      </c>
      <c r="Q154" s="79">
        <v>0</v>
      </c>
      <c r="R154" s="120">
        <v>25.091999999999999</v>
      </c>
      <c r="S154" s="35">
        <v>0</v>
      </c>
      <c r="T154" s="79">
        <v>0</v>
      </c>
      <c r="U154" s="120">
        <v>25.091999999999999</v>
      </c>
      <c r="V154" s="35">
        <v>0</v>
      </c>
      <c r="W154" s="79">
        <v>0</v>
      </c>
      <c r="X154" s="120">
        <v>25.091999999999999</v>
      </c>
      <c r="Y154" s="35">
        <v>0</v>
      </c>
      <c r="Z154" s="79">
        <v>0</v>
      </c>
      <c r="AA154" s="120">
        <v>25.091999999999999</v>
      </c>
      <c r="AB154" s="35">
        <v>0</v>
      </c>
      <c r="AC154" s="79">
        <v>0</v>
      </c>
      <c r="AD154" s="120">
        <v>29</v>
      </c>
      <c r="AE154" s="35">
        <v>0</v>
      </c>
      <c r="AF154" s="79">
        <v>0</v>
      </c>
      <c r="AG154" s="120">
        <v>29</v>
      </c>
      <c r="AH154" s="35">
        <v>0</v>
      </c>
      <c r="AI154" s="79">
        <v>0</v>
      </c>
      <c r="AJ154" s="120">
        <v>29</v>
      </c>
      <c r="AK154" s="35">
        <v>0</v>
      </c>
      <c r="AL154" s="79">
        <v>0</v>
      </c>
      <c r="AM154" s="120">
        <v>29</v>
      </c>
      <c r="AN154" s="35">
        <v>0</v>
      </c>
      <c r="AO154" s="79">
        <v>0</v>
      </c>
      <c r="AP154" s="120">
        <v>29</v>
      </c>
      <c r="AQ154" s="35">
        <v>0</v>
      </c>
      <c r="AR154" s="79">
        <v>0</v>
      </c>
      <c r="AS154" s="120">
        <v>29</v>
      </c>
      <c r="AT154" s="35">
        <v>0</v>
      </c>
      <c r="AU154" s="79">
        <v>0</v>
      </c>
      <c r="AV154" s="120">
        <v>29</v>
      </c>
      <c r="AW154" s="35">
        <v>0</v>
      </c>
      <c r="AX154" s="79">
        <v>0</v>
      </c>
      <c r="AY154" s="120">
        <v>29</v>
      </c>
      <c r="AZ154" s="35">
        <v>0</v>
      </c>
      <c r="BA154" s="79">
        <v>0</v>
      </c>
      <c r="BB154" s="120">
        <v>29</v>
      </c>
      <c r="BC154" s="35">
        <v>0</v>
      </c>
      <c r="BD154" s="79">
        <v>0</v>
      </c>
      <c r="BE154" s="120">
        <v>29</v>
      </c>
      <c r="BF154" s="35">
        <v>0</v>
      </c>
      <c r="BG154" s="79">
        <v>0</v>
      </c>
      <c r="BH154" s="120">
        <v>29</v>
      </c>
      <c r="BI154" s="35">
        <v>0</v>
      </c>
      <c r="BJ154" s="79">
        <v>0</v>
      </c>
      <c r="BK154" s="120">
        <v>29</v>
      </c>
      <c r="BL154" s="35">
        <v>0</v>
      </c>
      <c r="BM154" s="79">
        <v>0</v>
      </c>
      <c r="BN154" s="120">
        <v>29</v>
      </c>
      <c r="BO154" s="35">
        <v>0</v>
      </c>
      <c r="BP154" s="79">
        <v>0</v>
      </c>
      <c r="BQ154" s="120">
        <v>29</v>
      </c>
      <c r="BR154" s="35">
        <v>0</v>
      </c>
      <c r="BS154" s="79">
        <v>0</v>
      </c>
      <c r="BT154" s="120">
        <v>29</v>
      </c>
      <c r="BU154" s="35">
        <v>0</v>
      </c>
      <c r="BV154" s="79">
        <v>0</v>
      </c>
      <c r="BW154" s="120">
        <v>29</v>
      </c>
      <c r="BX154" s="35">
        <v>0</v>
      </c>
      <c r="BY154" s="79">
        <v>0</v>
      </c>
      <c r="BZ154" s="120">
        <v>29</v>
      </c>
      <c r="CA154" s="35">
        <v>0</v>
      </c>
      <c r="CB154" s="79">
        <v>0</v>
      </c>
      <c r="CC154" s="120">
        <v>29</v>
      </c>
      <c r="CD154" s="35">
        <v>0</v>
      </c>
      <c r="CE154" s="79">
        <v>0</v>
      </c>
      <c r="CF154" s="120">
        <v>29</v>
      </c>
      <c r="CG154" s="35">
        <v>0</v>
      </c>
      <c r="CH154" s="79">
        <v>0</v>
      </c>
      <c r="CI154" s="120">
        <v>29</v>
      </c>
      <c r="CJ154" s="35">
        <v>0</v>
      </c>
      <c r="CK154" s="79">
        <v>0</v>
      </c>
      <c r="CL154" s="120">
        <v>29</v>
      </c>
      <c r="CM154" s="35">
        <v>0</v>
      </c>
      <c r="CN154" s="79">
        <v>0</v>
      </c>
      <c r="CO154" s="120">
        <v>29</v>
      </c>
      <c r="CP154" s="35">
        <v>0</v>
      </c>
      <c r="CQ154" s="79">
        <v>0</v>
      </c>
      <c r="CR154" s="120">
        <v>29</v>
      </c>
      <c r="CS154" s="35">
        <v>0</v>
      </c>
      <c r="CT154" s="79">
        <v>0</v>
      </c>
      <c r="CU154" s="120">
        <v>29</v>
      </c>
      <c r="CV154" s="35">
        <v>0</v>
      </c>
      <c r="CW154" s="79">
        <v>0</v>
      </c>
      <c r="CX154" s="120">
        <v>29</v>
      </c>
      <c r="CY154" s="35">
        <v>0</v>
      </c>
      <c r="CZ154" s="79">
        <v>0</v>
      </c>
      <c r="DA154" s="120">
        <v>29</v>
      </c>
      <c r="DB154" s="35">
        <v>0</v>
      </c>
      <c r="DC154" s="79">
        <v>0</v>
      </c>
    </row>
    <row r="155" spans="1:108" x14ac:dyDescent="0.35">
      <c r="A155" s="9" t="s">
        <v>16</v>
      </c>
      <c r="B155" s="10" t="s">
        <v>104</v>
      </c>
      <c r="C155" s="133">
        <v>114</v>
      </c>
      <c r="D155" s="13">
        <v>0</v>
      </c>
      <c r="E155" s="79">
        <v>0</v>
      </c>
      <c r="F155" s="120">
        <v>114</v>
      </c>
      <c r="G155" s="35">
        <v>0</v>
      </c>
      <c r="H155" s="79">
        <v>0</v>
      </c>
      <c r="I155" s="120">
        <v>114</v>
      </c>
      <c r="J155" s="35">
        <v>0</v>
      </c>
      <c r="K155" s="79">
        <v>0</v>
      </c>
      <c r="L155" s="120">
        <v>114</v>
      </c>
      <c r="M155" s="35">
        <v>0</v>
      </c>
      <c r="N155" s="79">
        <v>0</v>
      </c>
      <c r="O155" s="120">
        <v>114</v>
      </c>
      <c r="P155" s="35">
        <v>0</v>
      </c>
      <c r="Q155" s="79">
        <v>0</v>
      </c>
      <c r="R155" s="120">
        <v>114</v>
      </c>
      <c r="S155" s="35">
        <v>0</v>
      </c>
      <c r="T155" s="79">
        <v>0</v>
      </c>
      <c r="U155" s="120">
        <v>114</v>
      </c>
      <c r="V155" s="35">
        <v>0</v>
      </c>
      <c r="W155" s="79">
        <v>0</v>
      </c>
      <c r="X155" s="120">
        <v>114</v>
      </c>
      <c r="Y155" s="35">
        <v>0</v>
      </c>
      <c r="Z155" s="79">
        <v>0</v>
      </c>
      <c r="AA155" s="120">
        <v>114</v>
      </c>
      <c r="AB155" s="35">
        <v>0</v>
      </c>
      <c r="AC155" s="79">
        <v>0</v>
      </c>
      <c r="AD155" s="120">
        <v>114</v>
      </c>
      <c r="AE155" s="35">
        <v>0</v>
      </c>
      <c r="AF155" s="79">
        <v>0</v>
      </c>
      <c r="AG155" s="120">
        <v>114</v>
      </c>
      <c r="AH155" s="35">
        <v>0</v>
      </c>
      <c r="AI155" s="79">
        <v>0</v>
      </c>
      <c r="AJ155" s="120">
        <v>114</v>
      </c>
      <c r="AK155" s="35">
        <v>0</v>
      </c>
      <c r="AL155" s="79">
        <v>0</v>
      </c>
      <c r="AM155" s="120">
        <v>114</v>
      </c>
      <c r="AN155" s="35">
        <v>0</v>
      </c>
      <c r="AO155" s="79">
        <v>0</v>
      </c>
      <c r="AP155" s="120">
        <v>114</v>
      </c>
      <c r="AQ155" s="35">
        <v>0</v>
      </c>
      <c r="AR155" s="79">
        <v>0</v>
      </c>
      <c r="AS155" s="120">
        <v>114</v>
      </c>
      <c r="AT155" s="35">
        <v>0</v>
      </c>
      <c r="AU155" s="79">
        <v>0</v>
      </c>
      <c r="AV155" s="120">
        <v>115.4</v>
      </c>
      <c r="AW155" s="35">
        <v>0</v>
      </c>
      <c r="AX155" s="79">
        <v>0</v>
      </c>
      <c r="AY155" s="120">
        <v>116.80000000000001</v>
      </c>
      <c r="AZ155" s="35">
        <v>0</v>
      </c>
      <c r="BA155" s="79">
        <v>0</v>
      </c>
      <c r="BB155" s="120">
        <v>118.20000000000002</v>
      </c>
      <c r="BC155" s="35">
        <v>0</v>
      </c>
      <c r="BD155" s="79">
        <v>0</v>
      </c>
      <c r="BE155" s="120">
        <v>119.60000000000002</v>
      </c>
      <c r="BF155" s="35">
        <v>0</v>
      </c>
      <c r="BG155" s="79">
        <v>0</v>
      </c>
      <c r="BH155" s="120">
        <v>121</v>
      </c>
      <c r="BI155" s="35">
        <v>0</v>
      </c>
      <c r="BJ155" s="79">
        <v>0</v>
      </c>
      <c r="BK155" s="120">
        <v>121</v>
      </c>
      <c r="BL155" s="35">
        <v>0</v>
      </c>
      <c r="BM155" s="79">
        <v>0</v>
      </c>
      <c r="BN155" s="120">
        <v>121</v>
      </c>
      <c r="BO155" s="35">
        <v>0</v>
      </c>
      <c r="BP155" s="79">
        <v>0</v>
      </c>
      <c r="BQ155" s="120">
        <v>121</v>
      </c>
      <c r="BR155" s="35">
        <v>0</v>
      </c>
      <c r="BS155" s="79">
        <v>0</v>
      </c>
      <c r="BT155" s="120">
        <v>121</v>
      </c>
      <c r="BU155" s="35">
        <v>0</v>
      </c>
      <c r="BV155" s="79">
        <v>0</v>
      </c>
      <c r="BW155" s="120">
        <v>121</v>
      </c>
      <c r="BX155" s="35">
        <v>0</v>
      </c>
      <c r="BY155" s="79">
        <v>0</v>
      </c>
      <c r="BZ155" s="120">
        <v>121.8</v>
      </c>
      <c r="CA155" s="35">
        <v>0</v>
      </c>
      <c r="CB155" s="79">
        <v>0</v>
      </c>
      <c r="CC155" s="120">
        <v>122.6</v>
      </c>
      <c r="CD155" s="35">
        <v>0</v>
      </c>
      <c r="CE155" s="79">
        <v>0</v>
      </c>
      <c r="CF155" s="120">
        <v>123.39999999999999</v>
      </c>
      <c r="CG155" s="35">
        <v>0</v>
      </c>
      <c r="CH155" s="79">
        <v>0</v>
      </c>
      <c r="CI155" s="120">
        <v>124.19999999999999</v>
      </c>
      <c r="CJ155" s="35">
        <v>0</v>
      </c>
      <c r="CK155" s="79">
        <v>0</v>
      </c>
      <c r="CL155" s="120">
        <v>125</v>
      </c>
      <c r="CM155" s="35">
        <v>0</v>
      </c>
      <c r="CN155" s="79">
        <v>0</v>
      </c>
      <c r="CO155" s="120">
        <v>126.2</v>
      </c>
      <c r="CP155" s="35">
        <v>0</v>
      </c>
      <c r="CQ155" s="79">
        <v>0</v>
      </c>
      <c r="CR155" s="120">
        <v>127.4</v>
      </c>
      <c r="CS155" s="35">
        <v>0</v>
      </c>
      <c r="CT155" s="79">
        <v>0</v>
      </c>
      <c r="CU155" s="120">
        <v>128.6</v>
      </c>
      <c r="CV155" s="35">
        <v>0</v>
      </c>
      <c r="CW155" s="79">
        <v>0</v>
      </c>
      <c r="CX155" s="120">
        <v>129.79999999999998</v>
      </c>
      <c r="CY155" s="35">
        <v>0</v>
      </c>
      <c r="CZ155" s="79">
        <v>0</v>
      </c>
      <c r="DA155" s="120">
        <v>131</v>
      </c>
      <c r="DB155" s="35">
        <v>0</v>
      </c>
      <c r="DC155" s="79">
        <v>0</v>
      </c>
    </row>
    <row r="156" spans="1:108" x14ac:dyDescent="0.35">
      <c r="A156" s="9" t="s">
        <v>24</v>
      </c>
      <c r="B156" s="10" t="s">
        <v>105</v>
      </c>
      <c r="C156" s="133">
        <v>0</v>
      </c>
      <c r="D156" s="13">
        <v>0</v>
      </c>
      <c r="E156" s="79">
        <v>0</v>
      </c>
      <c r="F156" s="120">
        <v>0</v>
      </c>
      <c r="G156" s="35">
        <v>0</v>
      </c>
      <c r="H156" s="79">
        <v>0</v>
      </c>
      <c r="I156" s="120">
        <v>0</v>
      </c>
      <c r="J156" s="35">
        <v>0</v>
      </c>
      <c r="K156" s="79">
        <v>0</v>
      </c>
      <c r="L156" s="120">
        <v>0</v>
      </c>
      <c r="M156" s="35">
        <v>0</v>
      </c>
      <c r="N156" s="79">
        <v>0</v>
      </c>
      <c r="O156" s="120">
        <v>0</v>
      </c>
      <c r="P156" s="35">
        <v>0</v>
      </c>
      <c r="Q156" s="79">
        <v>0</v>
      </c>
      <c r="R156" s="120">
        <v>0</v>
      </c>
      <c r="S156" s="35">
        <v>0</v>
      </c>
      <c r="T156" s="79">
        <v>0</v>
      </c>
      <c r="U156" s="120">
        <v>0</v>
      </c>
      <c r="V156" s="35">
        <v>0</v>
      </c>
      <c r="W156" s="79">
        <v>0</v>
      </c>
      <c r="X156" s="120">
        <v>0</v>
      </c>
      <c r="Y156" s="35">
        <v>0</v>
      </c>
      <c r="Z156" s="79">
        <v>0</v>
      </c>
      <c r="AA156" s="120">
        <v>0</v>
      </c>
      <c r="AB156" s="35">
        <v>0</v>
      </c>
      <c r="AC156" s="79">
        <v>0</v>
      </c>
      <c r="AD156" s="120">
        <v>0</v>
      </c>
      <c r="AE156" s="35">
        <v>0</v>
      </c>
      <c r="AF156" s="79">
        <v>0</v>
      </c>
      <c r="AG156" s="120">
        <v>0</v>
      </c>
      <c r="AH156" s="35">
        <v>0</v>
      </c>
      <c r="AI156" s="79">
        <v>0</v>
      </c>
      <c r="AJ156" s="120">
        <v>0</v>
      </c>
      <c r="AK156" s="35">
        <v>0</v>
      </c>
      <c r="AL156" s="79">
        <v>0</v>
      </c>
      <c r="AM156" s="120">
        <v>0</v>
      </c>
      <c r="AN156" s="35">
        <v>0</v>
      </c>
      <c r="AO156" s="79">
        <v>0</v>
      </c>
      <c r="AP156" s="120">
        <v>0</v>
      </c>
      <c r="AQ156" s="35">
        <v>0</v>
      </c>
      <c r="AR156" s="79">
        <v>0</v>
      </c>
      <c r="AS156" s="120">
        <v>96</v>
      </c>
      <c r="AT156" s="35">
        <v>0</v>
      </c>
      <c r="AU156" s="79">
        <v>0</v>
      </c>
      <c r="AV156" s="120">
        <v>96</v>
      </c>
      <c r="AW156" s="35">
        <v>0</v>
      </c>
      <c r="AX156" s="79">
        <v>0</v>
      </c>
      <c r="AY156" s="120">
        <v>96</v>
      </c>
      <c r="AZ156" s="35">
        <v>0</v>
      </c>
      <c r="BA156" s="79">
        <v>0</v>
      </c>
      <c r="BB156" s="120">
        <v>96</v>
      </c>
      <c r="BC156" s="35">
        <v>0</v>
      </c>
      <c r="BD156" s="79">
        <v>0</v>
      </c>
      <c r="BE156" s="120">
        <v>96</v>
      </c>
      <c r="BF156" s="35">
        <v>0</v>
      </c>
      <c r="BG156" s="79">
        <v>0</v>
      </c>
      <c r="BH156" s="120">
        <v>96</v>
      </c>
      <c r="BI156" s="35">
        <v>0</v>
      </c>
      <c r="BJ156" s="79">
        <v>0</v>
      </c>
      <c r="BK156" s="120">
        <v>96</v>
      </c>
      <c r="BL156" s="35">
        <v>0</v>
      </c>
      <c r="BM156" s="79">
        <v>0</v>
      </c>
      <c r="BN156" s="120">
        <v>96</v>
      </c>
      <c r="BO156" s="35">
        <v>0</v>
      </c>
      <c r="BP156" s="79">
        <v>0</v>
      </c>
      <c r="BQ156" s="120">
        <v>96</v>
      </c>
      <c r="BR156" s="35">
        <v>0</v>
      </c>
      <c r="BS156" s="79">
        <v>0</v>
      </c>
      <c r="BT156" s="120">
        <v>96</v>
      </c>
      <c r="BU156" s="35">
        <v>0</v>
      </c>
      <c r="BV156" s="79">
        <v>0</v>
      </c>
      <c r="BW156" s="120">
        <v>96</v>
      </c>
      <c r="BX156" s="35">
        <v>0</v>
      </c>
      <c r="BY156" s="79">
        <v>0</v>
      </c>
      <c r="BZ156" s="120">
        <v>96</v>
      </c>
      <c r="CA156" s="35">
        <v>0</v>
      </c>
      <c r="CB156" s="79">
        <v>0</v>
      </c>
      <c r="CC156" s="120">
        <v>96</v>
      </c>
      <c r="CD156" s="35">
        <v>0</v>
      </c>
      <c r="CE156" s="79">
        <v>0</v>
      </c>
      <c r="CF156" s="120">
        <v>96</v>
      </c>
      <c r="CG156" s="35">
        <v>0</v>
      </c>
      <c r="CH156" s="79">
        <v>0</v>
      </c>
      <c r="CI156" s="120">
        <v>96</v>
      </c>
      <c r="CJ156" s="35">
        <v>0</v>
      </c>
      <c r="CK156" s="79">
        <v>0</v>
      </c>
      <c r="CL156" s="120">
        <v>96</v>
      </c>
      <c r="CM156" s="35">
        <v>0</v>
      </c>
      <c r="CN156" s="79">
        <v>0</v>
      </c>
      <c r="CO156" s="120">
        <v>96</v>
      </c>
      <c r="CP156" s="35">
        <v>0</v>
      </c>
      <c r="CQ156" s="79">
        <v>0</v>
      </c>
      <c r="CR156" s="120">
        <v>96</v>
      </c>
      <c r="CS156" s="35">
        <v>0</v>
      </c>
      <c r="CT156" s="79">
        <v>0</v>
      </c>
      <c r="CU156" s="120">
        <v>96</v>
      </c>
      <c r="CV156" s="35">
        <v>0</v>
      </c>
      <c r="CW156" s="79">
        <v>0</v>
      </c>
      <c r="CX156" s="120">
        <v>96</v>
      </c>
      <c r="CY156" s="35">
        <v>0</v>
      </c>
      <c r="CZ156" s="79">
        <v>0</v>
      </c>
      <c r="DA156" s="120">
        <v>96</v>
      </c>
      <c r="DB156" s="35">
        <v>0</v>
      </c>
      <c r="DC156" s="79">
        <v>0</v>
      </c>
    </row>
    <row r="157" spans="1:108" ht="26.5" x14ac:dyDescent="0.35">
      <c r="A157" s="9" t="s">
        <v>30</v>
      </c>
      <c r="B157" s="10" t="s">
        <v>106</v>
      </c>
      <c r="C157" s="133">
        <v>2095</v>
      </c>
      <c r="D157" s="64">
        <v>-94000</v>
      </c>
      <c r="E157" s="79">
        <v>-196.93</v>
      </c>
      <c r="F157" s="123">
        <v>2095</v>
      </c>
      <c r="G157" s="35">
        <v>-94940</v>
      </c>
      <c r="H157" s="79">
        <v>-198.89930000000001</v>
      </c>
      <c r="I157" s="123">
        <v>2095</v>
      </c>
      <c r="J157" s="35">
        <v>-95889.4</v>
      </c>
      <c r="K157" s="79">
        <v>-200.888293</v>
      </c>
      <c r="L157" s="123">
        <v>2095</v>
      </c>
      <c r="M157" s="35">
        <v>-96848.293999999994</v>
      </c>
      <c r="N157" s="79">
        <v>-202.89717592999997</v>
      </c>
      <c r="O157" s="41">
        <v>2172.8142857142857</v>
      </c>
      <c r="P157" s="35">
        <v>-97816.776939999996</v>
      </c>
      <c r="Q157" s="79">
        <v>-212.53769031775968</v>
      </c>
      <c r="R157" s="123">
        <v>2172.8142857142857</v>
      </c>
      <c r="S157" s="35">
        <v>-98794.944709399992</v>
      </c>
      <c r="T157" s="79">
        <v>-214.66306722093728</v>
      </c>
      <c r="U157" s="123">
        <v>2172.8142857142857</v>
      </c>
      <c r="V157" s="35">
        <v>-99782.894156493989</v>
      </c>
      <c r="W157" s="79">
        <v>-216.80969789314668</v>
      </c>
      <c r="X157" s="123">
        <v>2172.8142857142857</v>
      </c>
      <c r="Y157" s="35">
        <v>-100780.72309805892</v>
      </c>
      <c r="Z157" s="79">
        <v>-218.97779487207811</v>
      </c>
      <c r="AA157" s="123">
        <v>2172.8142857142857</v>
      </c>
      <c r="AB157" s="35">
        <v>-101788.53032903951</v>
      </c>
      <c r="AC157" s="79">
        <v>-221.16757282079888</v>
      </c>
      <c r="AD157" s="41">
        <v>3150</v>
      </c>
      <c r="AE157" s="35">
        <v>-102806.41563232991</v>
      </c>
      <c r="AF157" s="79">
        <v>-323.8402092418392</v>
      </c>
      <c r="AG157" s="123">
        <v>3150</v>
      </c>
      <c r="AH157" s="35">
        <v>-103834.4797886532</v>
      </c>
      <c r="AI157" s="79">
        <v>-327.07861133425763</v>
      </c>
      <c r="AJ157" s="123">
        <v>3150</v>
      </c>
      <c r="AK157" s="35">
        <v>-104872.82458653973</v>
      </c>
      <c r="AL157" s="79">
        <v>-330.34939744760021</v>
      </c>
      <c r="AM157" s="123">
        <v>3150</v>
      </c>
      <c r="AN157" s="35">
        <v>-105921.55283240513</v>
      </c>
      <c r="AO157" s="79">
        <v>-333.65289142207615</v>
      </c>
      <c r="AP157" s="123">
        <v>3150</v>
      </c>
      <c r="AQ157" s="35">
        <v>-106980.76836072918</v>
      </c>
      <c r="AR157" s="79">
        <v>-336.98942033629692</v>
      </c>
      <c r="AS157" s="41">
        <v>3150</v>
      </c>
      <c r="AT157" s="35">
        <v>-108050.57604433647</v>
      </c>
      <c r="AU157" s="79">
        <v>-340.35931453965986</v>
      </c>
      <c r="AV157" s="123">
        <v>3150</v>
      </c>
      <c r="AW157" s="35">
        <v>-109131.08180477984</v>
      </c>
      <c r="AX157" s="79">
        <v>-343.76290768505652</v>
      </c>
      <c r="AY157" s="123">
        <v>3150</v>
      </c>
      <c r="AZ157" s="35">
        <v>-110222.39262282764</v>
      </c>
      <c r="BA157" s="79">
        <v>-347.20053676190702</v>
      </c>
      <c r="BB157" s="123">
        <v>3150</v>
      </c>
      <c r="BC157" s="35">
        <v>-111324.61654905592</v>
      </c>
      <c r="BD157" s="79">
        <v>-350.67254212952616</v>
      </c>
      <c r="BE157" s="123">
        <v>3150</v>
      </c>
      <c r="BF157" s="35">
        <v>-112437.86271454649</v>
      </c>
      <c r="BG157" s="79">
        <v>-354.17926755082141</v>
      </c>
      <c r="BH157" s="41">
        <v>3150</v>
      </c>
      <c r="BI157" s="35">
        <v>-113562.24134169194</v>
      </c>
      <c r="BJ157" s="79">
        <v>-357.7210602263296</v>
      </c>
      <c r="BK157" s="123">
        <v>3150</v>
      </c>
      <c r="BL157" s="35">
        <v>-114697.86375510886</v>
      </c>
      <c r="BM157" s="79">
        <v>-361.29827082859288</v>
      </c>
      <c r="BN157" s="123">
        <v>3150</v>
      </c>
      <c r="BO157" s="35">
        <v>-115844.84239265995</v>
      </c>
      <c r="BP157" s="79">
        <v>-364.9112535368788</v>
      </c>
      <c r="BQ157" s="123">
        <v>3150</v>
      </c>
      <c r="BR157" s="35">
        <v>-117003.29081658655</v>
      </c>
      <c r="BS157" s="79">
        <v>-368.56036607224763</v>
      </c>
      <c r="BT157" s="123">
        <v>3150</v>
      </c>
      <c r="BU157" s="35">
        <v>-118173.32372475242</v>
      </c>
      <c r="BV157" s="79">
        <v>-372.24596973297014</v>
      </c>
      <c r="BW157" s="41">
        <v>3150</v>
      </c>
      <c r="BX157" s="35">
        <v>-119355.05696199994</v>
      </c>
      <c r="BY157" s="79">
        <v>-375.96842943029981</v>
      </c>
      <c r="BZ157" s="123">
        <v>3150</v>
      </c>
      <c r="CA157" s="35">
        <v>-120548.60753161994</v>
      </c>
      <c r="CB157" s="79">
        <v>-379.72811372460279</v>
      </c>
      <c r="CC157" s="123">
        <v>3150</v>
      </c>
      <c r="CD157" s="35">
        <v>-121754.09360693615</v>
      </c>
      <c r="CE157" s="79">
        <v>-383.52539486184889</v>
      </c>
      <c r="CF157" s="123">
        <v>3150</v>
      </c>
      <c r="CG157" s="35">
        <v>-122971.63454300551</v>
      </c>
      <c r="CH157" s="79">
        <v>-387.36064881046735</v>
      </c>
      <c r="CI157" s="123">
        <v>3150</v>
      </c>
      <c r="CJ157" s="35">
        <v>-124201.35088843557</v>
      </c>
      <c r="CK157" s="79">
        <v>-391.23425529857207</v>
      </c>
      <c r="CL157" s="41">
        <v>3150</v>
      </c>
      <c r="CM157" s="35">
        <v>-125443.36439731992</v>
      </c>
      <c r="CN157" s="79">
        <v>-395.14659785155771</v>
      </c>
      <c r="CO157" s="123">
        <v>3150</v>
      </c>
      <c r="CP157" s="35">
        <v>-126697.79804129312</v>
      </c>
      <c r="CQ157" s="79">
        <v>-399.09806383007333</v>
      </c>
      <c r="CR157" s="123">
        <v>3150</v>
      </c>
      <c r="CS157" s="35">
        <v>-127964.77602170606</v>
      </c>
      <c r="CT157" s="79">
        <v>-403.08904446837408</v>
      </c>
      <c r="CU157" s="123">
        <v>3150</v>
      </c>
      <c r="CV157" s="35">
        <v>-129244.42378192312</v>
      </c>
      <c r="CW157" s="79">
        <v>-407.11993491305782</v>
      </c>
      <c r="CX157" s="123">
        <v>3150</v>
      </c>
      <c r="CY157" s="35">
        <v>-130536.86801974235</v>
      </c>
      <c r="CZ157" s="79">
        <v>-411.19113426218843</v>
      </c>
      <c r="DA157" s="41">
        <v>3150</v>
      </c>
      <c r="DB157" s="35">
        <v>-131842.23669993976</v>
      </c>
      <c r="DC157" s="79">
        <v>-415.30304560481022</v>
      </c>
    </row>
    <row r="158" spans="1:108" x14ac:dyDescent="0.35">
      <c r="A158" s="9" t="s">
        <v>265</v>
      </c>
      <c r="B158" s="10" t="s">
        <v>266</v>
      </c>
      <c r="C158" s="133">
        <v>0</v>
      </c>
      <c r="D158" s="64">
        <v>350000</v>
      </c>
      <c r="E158" s="79">
        <v>0</v>
      </c>
      <c r="F158" s="123">
        <v>0</v>
      </c>
      <c r="G158" s="35">
        <v>353500</v>
      </c>
      <c r="H158" s="79">
        <v>0</v>
      </c>
      <c r="I158" s="123">
        <v>0</v>
      </c>
      <c r="J158" s="35">
        <v>357035</v>
      </c>
      <c r="K158" s="79">
        <v>0</v>
      </c>
      <c r="L158" s="123">
        <v>0</v>
      </c>
      <c r="M158" s="35">
        <v>360605.35</v>
      </c>
      <c r="N158" s="79">
        <v>0</v>
      </c>
      <c r="O158" s="41">
        <v>0</v>
      </c>
      <c r="P158" s="35">
        <v>364211.40349999996</v>
      </c>
      <c r="Q158" s="79">
        <v>0</v>
      </c>
      <c r="R158" s="123">
        <v>0</v>
      </c>
      <c r="S158" s="35">
        <v>367853.51753499993</v>
      </c>
      <c r="T158" s="79">
        <v>0</v>
      </c>
      <c r="U158" s="123">
        <v>0</v>
      </c>
      <c r="V158" s="35">
        <v>371532.05271034996</v>
      </c>
      <c r="W158" s="79">
        <v>0</v>
      </c>
      <c r="X158" s="123">
        <v>0</v>
      </c>
      <c r="Y158" s="35">
        <v>375247.37323745346</v>
      </c>
      <c r="Z158" s="79">
        <v>0</v>
      </c>
      <c r="AA158" s="123">
        <v>0</v>
      </c>
      <c r="AB158" s="35">
        <v>378999.84696982801</v>
      </c>
      <c r="AC158" s="79">
        <v>0</v>
      </c>
      <c r="AD158" s="41">
        <v>0</v>
      </c>
      <c r="AE158" s="35">
        <v>382789.84543952631</v>
      </c>
      <c r="AF158" s="79">
        <v>0</v>
      </c>
      <c r="AG158" s="123">
        <v>0</v>
      </c>
      <c r="AH158" s="35">
        <v>386617.74389392155</v>
      </c>
      <c r="AI158" s="79">
        <v>0</v>
      </c>
      <c r="AJ158" s="123">
        <v>0</v>
      </c>
      <c r="AK158" s="35">
        <v>390483.92133286077</v>
      </c>
      <c r="AL158" s="79">
        <v>0</v>
      </c>
      <c r="AM158" s="123">
        <v>0</v>
      </c>
      <c r="AN158" s="35">
        <v>394388.76054618938</v>
      </c>
      <c r="AO158" s="79">
        <v>0</v>
      </c>
      <c r="AP158" s="123">
        <v>0</v>
      </c>
      <c r="AQ158" s="35">
        <v>398332.64815165126</v>
      </c>
      <c r="AR158" s="79">
        <v>0</v>
      </c>
      <c r="AS158" s="120">
        <v>2000.0076000000001</v>
      </c>
      <c r="AT158" s="35">
        <v>402315.97463316779</v>
      </c>
      <c r="AU158" s="79">
        <v>804.63500686774285</v>
      </c>
      <c r="AV158" s="123">
        <v>2000.0076000000001</v>
      </c>
      <c r="AW158" s="35">
        <v>406339.13437949948</v>
      </c>
      <c r="AX158" s="79">
        <v>812.68135693642034</v>
      </c>
      <c r="AY158" s="123">
        <v>2000.0076000000001</v>
      </c>
      <c r="AZ158" s="35">
        <v>410402.52572329447</v>
      </c>
      <c r="BA158" s="79">
        <v>820.80817050578446</v>
      </c>
      <c r="BB158" s="123">
        <v>2000.0076000000001</v>
      </c>
      <c r="BC158" s="35">
        <v>414506.55098052742</v>
      </c>
      <c r="BD158" s="79">
        <v>829.01625221084237</v>
      </c>
      <c r="BE158" s="123">
        <v>2000.0076000000001</v>
      </c>
      <c r="BF158" s="35">
        <v>418651.6164903327</v>
      </c>
      <c r="BG158" s="79">
        <v>837.30641473295077</v>
      </c>
      <c r="BH158" s="120">
        <v>2000.0076000000001</v>
      </c>
      <c r="BI158" s="35">
        <v>422838.13265523606</v>
      </c>
      <c r="BJ158" s="79">
        <v>845.67947888028039</v>
      </c>
      <c r="BK158" s="123">
        <v>2000.0076000000001</v>
      </c>
      <c r="BL158" s="35">
        <v>427066.51398178842</v>
      </c>
      <c r="BM158" s="79">
        <v>854.13627366908315</v>
      </c>
      <c r="BN158" s="123">
        <v>2000.0076000000001</v>
      </c>
      <c r="BO158" s="35">
        <v>431337.17912160628</v>
      </c>
      <c r="BP158" s="79">
        <v>862.67763640577402</v>
      </c>
      <c r="BQ158" s="123">
        <v>2000.0076000000001</v>
      </c>
      <c r="BR158" s="35">
        <v>435650.55091282236</v>
      </c>
      <c r="BS158" s="79">
        <v>871.30441276983174</v>
      </c>
      <c r="BT158" s="123">
        <v>2000.0076000000001</v>
      </c>
      <c r="BU158" s="35">
        <v>440007.05642195058</v>
      </c>
      <c r="BV158" s="79">
        <v>880.01745689753011</v>
      </c>
      <c r="BW158" s="120">
        <v>2000.0076000000001</v>
      </c>
      <c r="BX158" s="35">
        <v>444407.12698617007</v>
      </c>
      <c r="BY158" s="79">
        <v>888.8176314665053</v>
      </c>
      <c r="BZ158" s="123">
        <v>2000.0076000000001</v>
      </c>
      <c r="CA158" s="35">
        <v>448851.19825603178</v>
      </c>
      <c r="CB158" s="79">
        <v>897.70580778117039</v>
      </c>
      <c r="CC158" s="123">
        <v>2000.0076000000001</v>
      </c>
      <c r="CD158" s="35">
        <v>453339.71023859212</v>
      </c>
      <c r="CE158" s="79">
        <v>906.68286585898204</v>
      </c>
      <c r="CF158" s="123">
        <v>2000.0076000000001</v>
      </c>
      <c r="CG158" s="35">
        <v>457873.10734097805</v>
      </c>
      <c r="CH158" s="79">
        <v>915.74969451757192</v>
      </c>
      <c r="CI158" s="123">
        <v>2000.0076000000001</v>
      </c>
      <c r="CJ158" s="35">
        <v>462451.83841438784</v>
      </c>
      <c r="CK158" s="79">
        <v>924.90719146274773</v>
      </c>
      <c r="CL158" s="120">
        <v>2000.0076000000001</v>
      </c>
      <c r="CM158" s="35">
        <v>467076.35679853172</v>
      </c>
      <c r="CN158" s="79">
        <v>934.15626337737513</v>
      </c>
      <c r="CO158" s="123">
        <v>2000.0076000000001</v>
      </c>
      <c r="CP158" s="35">
        <v>471747.12036651705</v>
      </c>
      <c r="CQ158" s="79">
        <v>943.49782601114896</v>
      </c>
      <c r="CR158" s="123">
        <v>2000.0076000000001</v>
      </c>
      <c r="CS158" s="35">
        <v>476464.59157018224</v>
      </c>
      <c r="CT158" s="79">
        <v>952.93280427126047</v>
      </c>
      <c r="CU158" s="123">
        <v>2000.0076000000001</v>
      </c>
      <c r="CV158" s="35">
        <v>481229.23748588405</v>
      </c>
      <c r="CW158" s="79">
        <v>962.46213231397303</v>
      </c>
      <c r="CX158" s="123">
        <v>2000.0076000000001</v>
      </c>
      <c r="CY158" s="35">
        <v>486041.52986074291</v>
      </c>
      <c r="CZ158" s="79">
        <v>972.08675363711291</v>
      </c>
      <c r="DA158" s="120">
        <v>2000.0076000000001</v>
      </c>
      <c r="DB158" s="35">
        <v>490901.94515935035</v>
      </c>
      <c r="DC158" s="79">
        <v>981.80762117348399</v>
      </c>
    </row>
    <row r="159" spans="1:108" x14ac:dyDescent="0.35">
      <c r="A159" s="6">
        <v>2</v>
      </c>
      <c r="B159" s="3" t="s">
        <v>77</v>
      </c>
      <c r="C159" s="267">
        <v>23185.015010273666</v>
      </c>
      <c r="D159" s="15">
        <v>556110.93056103855</v>
      </c>
      <c r="E159" s="80">
        <v>12893.440272434935</v>
      </c>
      <c r="F159" s="267">
        <v>23016.784899471539</v>
      </c>
      <c r="G159" s="15">
        <v>569574.04016132862</v>
      </c>
      <c r="H159" s="80">
        <v>13109.763166716264</v>
      </c>
      <c r="I159" s="267">
        <v>22989.529797773575</v>
      </c>
      <c r="J159" s="15">
        <v>577674.48456613964</v>
      </c>
      <c r="K159" s="80">
        <v>13280.464776346758</v>
      </c>
      <c r="L159" s="267">
        <v>22964.665471690118</v>
      </c>
      <c r="M159" s="15">
        <v>585899.24377413327</v>
      </c>
      <c r="N159" s="80">
        <v>13454.980133389188</v>
      </c>
      <c r="O159" s="267">
        <v>22846.953859475994</v>
      </c>
      <c r="P159" s="15">
        <v>594007.26769754326</v>
      </c>
      <c r="Q159" s="80">
        <v>13571.256637279177</v>
      </c>
      <c r="R159" s="267">
        <v>22752.784582183725</v>
      </c>
      <c r="S159" s="15">
        <v>602604.98243012442</v>
      </c>
      <c r="T159" s="80">
        <v>13710.94135338323</v>
      </c>
      <c r="U159" s="267">
        <v>22661.056086638837</v>
      </c>
      <c r="V159" s="15">
        <v>611352.14271511964</v>
      </c>
      <c r="W159" s="80">
        <v>13853.885194754159</v>
      </c>
      <c r="X159" s="267">
        <v>22571.416370425803</v>
      </c>
      <c r="Y159" s="15">
        <v>620255.17104652443</v>
      </c>
      <c r="Z159" s="80">
        <v>14000.037721600776</v>
      </c>
      <c r="AA159" s="267">
        <v>22481.258174181719</v>
      </c>
      <c r="AB159" s="15">
        <v>629345.4242090662</v>
      </c>
      <c r="AC159" s="80">
        <v>14148.476962383931</v>
      </c>
      <c r="AD159" s="267">
        <v>23341.107575489656</v>
      </c>
      <c r="AE159" s="15">
        <v>637417.68783201964</v>
      </c>
      <c r="AF159" s="80">
        <v>14878.034822207053</v>
      </c>
      <c r="AG159" s="267">
        <v>22768.326482527151</v>
      </c>
      <c r="AH159" s="15">
        <v>646891.03104651056</v>
      </c>
      <c r="AI159" s="80">
        <v>14728.626193485559</v>
      </c>
      <c r="AJ159" s="267">
        <v>22190.950246267665</v>
      </c>
      <c r="AK159" s="15">
        <v>656724.26074127806</v>
      </c>
      <c r="AL159" s="80">
        <v>14573.335395626613</v>
      </c>
      <c r="AM159" s="267">
        <v>21612.542488155479</v>
      </c>
      <c r="AN159" s="15">
        <v>666883.59627235297</v>
      </c>
      <c r="AO159" s="80">
        <v>14413.050059090152</v>
      </c>
      <c r="AP159" s="267">
        <v>21033.086682080619</v>
      </c>
      <c r="AQ159" s="15">
        <v>677393.49899175332</v>
      </c>
      <c r="AR159" s="80">
        <v>14247.676182171439</v>
      </c>
      <c r="AS159" s="267">
        <v>22484.966802502942</v>
      </c>
      <c r="AT159" s="15">
        <v>679208.42994566774</v>
      </c>
      <c r="AU159" s="80">
        <v>15271.978999308485</v>
      </c>
      <c r="AV159" s="267">
        <v>22410.564789422857</v>
      </c>
      <c r="AW159" s="15">
        <v>687490.93233793846</v>
      </c>
      <c r="AX159" s="80">
        <v>15407.060081300095</v>
      </c>
      <c r="AY159" s="267">
        <v>22335.282717137241</v>
      </c>
      <c r="AZ159" s="15">
        <v>695892.2763033245</v>
      </c>
      <c r="BA159" s="80">
        <v>15542.950731906938</v>
      </c>
      <c r="BB159" s="267">
        <v>22259.245320661124</v>
      </c>
      <c r="BC159" s="15">
        <v>704413.08349286136</v>
      </c>
      <c r="BD159" s="80">
        <v>15679.703632550947</v>
      </c>
      <c r="BE159" s="267">
        <v>22182.443836536764</v>
      </c>
      <c r="BF159" s="15">
        <v>713055.63726343052</v>
      </c>
      <c r="BG159" s="80">
        <v>15817.316625921978</v>
      </c>
      <c r="BH159" s="267">
        <v>22105.002338340993</v>
      </c>
      <c r="BI159" s="15">
        <v>721820.5258636669</v>
      </c>
      <c r="BJ159" s="80">
        <v>15955.844412078883</v>
      </c>
      <c r="BK159" s="267">
        <v>22035.321009332121</v>
      </c>
      <c r="BL159" s="15">
        <v>730682.91583317413</v>
      </c>
      <c r="BM159" s="80">
        <v>16100.832606418797</v>
      </c>
      <c r="BN159" s="267">
        <v>21964.488739370274</v>
      </c>
      <c r="BO159" s="15">
        <v>739677.03617179592</v>
      </c>
      <c r="BP159" s="80">
        <v>16246.62793176619</v>
      </c>
      <c r="BQ159" s="267">
        <v>21892.218644148819</v>
      </c>
      <c r="BR159" s="15">
        <v>748809.4779105105</v>
      </c>
      <c r="BS159" s="80">
        <v>16393.100813227822</v>
      </c>
      <c r="BT159" s="267">
        <v>21818.612078467962</v>
      </c>
      <c r="BU159" s="15">
        <v>758081.68097758433</v>
      </c>
      <c r="BV159" s="80">
        <v>16540.290121042817</v>
      </c>
      <c r="BW159" s="267">
        <v>21743.211282441687</v>
      </c>
      <c r="BX159" s="15">
        <v>767501.8383317166</v>
      </c>
      <c r="BY159" s="80">
        <v>16687.954630508917</v>
      </c>
      <c r="BZ159" s="267">
        <v>21660.260906530806</v>
      </c>
      <c r="CA159" s="15">
        <v>777117.59525252506</v>
      </c>
      <c r="CB159" s="80">
        <v>16832.569868225499</v>
      </c>
      <c r="CC159" s="267">
        <v>21576.226656481747</v>
      </c>
      <c r="CD159" s="15">
        <v>786880.93063579488</v>
      </c>
      <c r="CE159" s="80">
        <v>16977.921311061204</v>
      </c>
      <c r="CF159" s="267">
        <v>21491.272502523829</v>
      </c>
      <c r="CG159" s="15">
        <v>796792.34965116903</v>
      </c>
      <c r="CH159" s="80">
        <v>17124.081514279522</v>
      </c>
      <c r="CI159" s="267">
        <v>21405.502378628284</v>
      </c>
      <c r="CJ159" s="15">
        <v>806853.17917076312</v>
      </c>
      <c r="CK159" s="80">
        <v>17271.097645943562</v>
      </c>
      <c r="CL159" s="267">
        <v>21318.964778947171</v>
      </c>
      <c r="CM159" s="15">
        <v>817065.57980971073</v>
      </c>
      <c r="CN159" s="80">
        <v>17418.992318053271</v>
      </c>
      <c r="CO159" s="267">
        <v>21242.587068369579</v>
      </c>
      <c r="CP159" s="15">
        <v>827344.78521242016</v>
      </c>
      <c r="CQ159" s="80">
        <v>17574.943635436364</v>
      </c>
      <c r="CR159" s="267">
        <v>21165.29322837721</v>
      </c>
      <c r="CS159" s="15">
        <v>837779.32092616893</v>
      </c>
      <c r="CT159" s="80">
        <v>17731.844988073102</v>
      </c>
      <c r="CU159" s="267">
        <v>21087.262194280018</v>
      </c>
      <c r="CV159" s="15">
        <v>848369.20479947375</v>
      </c>
      <c r="CW159" s="80">
        <v>17889.783859159343</v>
      </c>
      <c r="CX159" s="267">
        <v>21008.616885804098</v>
      </c>
      <c r="CY159" s="15">
        <v>859115.26169832167</v>
      </c>
      <c r="CZ159" s="80">
        <v>18048.823393767369</v>
      </c>
      <c r="DA159" s="267">
        <v>20978.409733077271</v>
      </c>
      <c r="DB159" s="15">
        <v>868862.47782160493</v>
      </c>
      <c r="DC159" s="80">
        <v>18227.353061438393</v>
      </c>
    </row>
    <row r="160" spans="1:108" x14ac:dyDescent="0.35">
      <c r="A160" s="9" t="s">
        <v>25</v>
      </c>
      <c r="B160" s="10" t="s">
        <v>78</v>
      </c>
      <c r="C160" s="88">
        <v>4762</v>
      </c>
      <c r="D160" s="13">
        <v>488300</v>
      </c>
      <c r="E160" s="79">
        <v>2325.2846</v>
      </c>
      <c r="F160" s="120">
        <v>4667.75</v>
      </c>
      <c r="G160" s="35">
        <v>511500</v>
      </c>
      <c r="H160" s="79">
        <v>2387.5541250000001</v>
      </c>
      <c r="I160" s="41">
        <v>4573.5</v>
      </c>
      <c r="J160" s="35">
        <v>516615</v>
      </c>
      <c r="K160" s="79">
        <v>2362.7387024999998</v>
      </c>
      <c r="L160" s="41">
        <v>4479.25</v>
      </c>
      <c r="M160" s="35">
        <v>521781.15</v>
      </c>
      <c r="N160" s="79">
        <v>2337.1882161375001</v>
      </c>
      <c r="O160" s="41">
        <v>4446</v>
      </c>
      <c r="P160" s="35">
        <v>526998.96149999998</v>
      </c>
      <c r="Q160" s="79">
        <v>2343.0373828289999</v>
      </c>
      <c r="R160" s="41">
        <v>4350.1019999999999</v>
      </c>
      <c r="S160" s="35">
        <v>532268.95111499995</v>
      </c>
      <c r="T160" s="79">
        <v>2315.4242287832631</v>
      </c>
      <c r="U160" s="41">
        <v>4254.2039999999997</v>
      </c>
      <c r="V160" s="35">
        <v>537591.64062614995</v>
      </c>
      <c r="W160" s="79">
        <v>2287.0245079183292</v>
      </c>
      <c r="X160" s="41">
        <v>4158.3059999999996</v>
      </c>
      <c r="Y160" s="35">
        <v>542967.55703241145</v>
      </c>
      <c r="Z160" s="79">
        <v>2257.8252502132186</v>
      </c>
      <c r="AA160" s="41">
        <v>4062.4079999999994</v>
      </c>
      <c r="AB160" s="35">
        <v>548397.23260273552</v>
      </c>
      <c r="AC160" s="79">
        <v>2227.8133049032135</v>
      </c>
      <c r="AD160" s="41">
        <v>4264.01</v>
      </c>
      <c r="AE160" s="35">
        <v>553881.20492876286</v>
      </c>
      <c r="AF160" s="79">
        <v>2361.7549966282945</v>
      </c>
      <c r="AG160" s="41">
        <v>3916.5953333333337</v>
      </c>
      <c r="AH160" s="35">
        <v>559420.01697805047</v>
      </c>
      <c r="AI160" s="79">
        <v>2191.021827869487</v>
      </c>
      <c r="AJ160" s="41">
        <v>3569.1806666666671</v>
      </c>
      <c r="AK160" s="35">
        <v>565014.21714783099</v>
      </c>
      <c r="AL160" s="79">
        <v>2016.6378202358403</v>
      </c>
      <c r="AM160" s="41">
        <v>3221.7660000000005</v>
      </c>
      <c r="AN160" s="35">
        <v>570664.35931930935</v>
      </c>
      <c r="AO160" s="79">
        <v>1838.5470302667343</v>
      </c>
      <c r="AP160" s="41">
        <v>2874.351333333334</v>
      </c>
      <c r="AQ160" s="35">
        <v>576371.0029125025</v>
      </c>
      <c r="AR160" s="79">
        <v>1656.6927607162224</v>
      </c>
      <c r="AS160" s="41">
        <v>2526.9366666666665</v>
      </c>
      <c r="AT160" s="35">
        <v>582134.71294162748</v>
      </c>
      <c r="AU160" s="79">
        <v>1471.0175510716729</v>
      </c>
      <c r="AV160" s="41">
        <v>2520.6367022222221</v>
      </c>
      <c r="AW160" s="35">
        <v>587956.06007104379</v>
      </c>
      <c r="AX160" s="79">
        <v>1482.0236243090465</v>
      </c>
      <c r="AY160" s="41">
        <v>2514.3367377777777</v>
      </c>
      <c r="AZ160" s="35">
        <v>593835.62067175424</v>
      </c>
      <c r="BA160" s="79">
        <v>1493.1027172560603</v>
      </c>
      <c r="BB160" s="41">
        <v>2508.0367733333328</v>
      </c>
      <c r="BC160" s="35">
        <v>599773.97687847179</v>
      </c>
      <c r="BD160" s="79">
        <v>1504.2551896995833</v>
      </c>
      <c r="BE160" s="41">
        <v>2501.7368088888879</v>
      </c>
      <c r="BF160" s="35">
        <v>605771.71664725651</v>
      </c>
      <c r="BG160" s="79">
        <v>1515.4814013202513</v>
      </c>
      <c r="BH160" s="41">
        <v>2495.436844444444</v>
      </c>
      <c r="BI160" s="35">
        <v>611829.43381372909</v>
      </c>
      <c r="BJ160" s="79">
        <v>1526.7817116543629</v>
      </c>
      <c r="BK160" s="41">
        <v>2491.2050984126981</v>
      </c>
      <c r="BL160" s="35">
        <v>617947.72815186635</v>
      </c>
      <c r="BM160" s="79">
        <v>1539.4345309244736</v>
      </c>
      <c r="BN160" s="41">
        <v>2486.9733523809523</v>
      </c>
      <c r="BO160" s="35">
        <v>624127.20543338498</v>
      </c>
      <c r="BP160" s="79">
        <v>1552.1877284088209</v>
      </c>
      <c r="BQ160" s="41">
        <v>2482.7416063492064</v>
      </c>
      <c r="BR160" s="35">
        <v>630368.4774877188</v>
      </c>
      <c r="BS160" s="79">
        <v>1565.0420463897626</v>
      </c>
      <c r="BT160" s="41">
        <v>2478.5098603174606</v>
      </c>
      <c r="BU160" s="35">
        <v>636672.16226259596</v>
      </c>
      <c r="BV160" s="79">
        <v>1577.9982319574824</v>
      </c>
      <c r="BW160" s="41">
        <v>2474.2781142857148</v>
      </c>
      <c r="BX160" s="35">
        <v>643038.88388522191</v>
      </c>
      <c r="BY160" s="79">
        <v>1591.0570370319176</v>
      </c>
      <c r="BZ160" s="41">
        <v>2474.2781142857148</v>
      </c>
      <c r="CA160" s="35">
        <v>649469.27272407408</v>
      </c>
      <c r="CB160" s="79">
        <v>1606.9676074022368</v>
      </c>
      <c r="CC160" s="41">
        <v>2474.2781142857148</v>
      </c>
      <c r="CD160" s="35">
        <v>655963.96545131481</v>
      </c>
      <c r="CE160" s="79">
        <v>1623.0372834762591</v>
      </c>
      <c r="CF160" s="41">
        <v>2474.2781142857148</v>
      </c>
      <c r="CG160" s="35">
        <v>662523.60510582791</v>
      </c>
      <c r="CH160" s="79">
        <v>1639.2676563110213</v>
      </c>
      <c r="CI160" s="41">
        <v>2474.2781142857148</v>
      </c>
      <c r="CJ160" s="35">
        <v>669148.84115688619</v>
      </c>
      <c r="CK160" s="79">
        <v>1655.6603328741317</v>
      </c>
      <c r="CL160" s="41">
        <v>2474.2781142857148</v>
      </c>
      <c r="CM160" s="35">
        <v>675840.32956845511</v>
      </c>
      <c r="CN160" s="79">
        <v>1672.2169362028731</v>
      </c>
      <c r="CO160" s="41">
        <v>2474.2781142857148</v>
      </c>
      <c r="CP160" s="35">
        <v>682598.73286413972</v>
      </c>
      <c r="CQ160" s="79">
        <v>1688.9391055649021</v>
      </c>
      <c r="CR160" s="41">
        <v>2474.2781142857148</v>
      </c>
      <c r="CS160" s="35">
        <v>689424.72019278107</v>
      </c>
      <c r="CT160" s="79">
        <v>1705.8284966205508</v>
      </c>
      <c r="CU160" s="41">
        <v>2474.2781142857148</v>
      </c>
      <c r="CV160" s="35">
        <v>696318.96739470889</v>
      </c>
      <c r="CW160" s="79">
        <v>1722.8867815867566</v>
      </c>
      <c r="CX160" s="41">
        <v>2474.2781142857148</v>
      </c>
      <c r="CY160" s="35">
        <v>703282.15706865594</v>
      </c>
      <c r="CZ160" s="79">
        <v>1740.1156494026238</v>
      </c>
      <c r="DA160" s="41">
        <v>2474.2781142857148</v>
      </c>
      <c r="DB160" s="35">
        <v>710314.97863934247</v>
      </c>
      <c r="DC160" s="79">
        <v>1757.5168058966501</v>
      </c>
    </row>
    <row r="161" spans="1:107" x14ac:dyDescent="0.35">
      <c r="A161" s="58" t="s">
        <v>26</v>
      </c>
      <c r="B161" s="55" t="s">
        <v>117</v>
      </c>
      <c r="C161" s="90">
        <v>1023</v>
      </c>
      <c r="D161" s="65">
        <v>488300</v>
      </c>
      <c r="E161" s="79">
        <v>499.53089999999997</v>
      </c>
      <c r="F161" s="123">
        <v>1023</v>
      </c>
      <c r="G161" s="35">
        <v>511500</v>
      </c>
      <c r="H161" s="79">
        <v>523.2645</v>
      </c>
      <c r="I161" s="123">
        <v>1023</v>
      </c>
      <c r="J161" s="35">
        <v>516615</v>
      </c>
      <c r="K161" s="79">
        <v>528.49714500000005</v>
      </c>
      <c r="L161" s="123">
        <v>1023</v>
      </c>
      <c r="M161" s="35">
        <v>521781.15</v>
      </c>
      <c r="N161" s="79">
        <v>533.7821164500001</v>
      </c>
      <c r="O161" s="122">
        <v>1084</v>
      </c>
      <c r="P161" s="35">
        <v>526998.96149999998</v>
      </c>
      <c r="Q161" s="79">
        <v>571.26687426600006</v>
      </c>
      <c r="R161" s="123">
        <v>1084</v>
      </c>
      <c r="S161" s="35">
        <v>532268.95111499995</v>
      </c>
      <c r="T161" s="79">
        <v>576.9795430086599</v>
      </c>
      <c r="U161" s="123">
        <v>1084</v>
      </c>
      <c r="V161" s="35">
        <v>537591.64062614995</v>
      </c>
      <c r="W161" s="79">
        <v>582.74933843874658</v>
      </c>
      <c r="X161" s="123">
        <v>1084</v>
      </c>
      <c r="Y161" s="35">
        <v>542967.55703241145</v>
      </c>
      <c r="Z161" s="79">
        <v>588.57683182313406</v>
      </c>
      <c r="AA161" s="123">
        <v>1084</v>
      </c>
      <c r="AB161" s="35">
        <v>548397.23260273552</v>
      </c>
      <c r="AC161" s="79">
        <v>594.46260014136533</v>
      </c>
      <c r="AD161" s="59">
        <v>1381.5</v>
      </c>
      <c r="AE161" s="35">
        <v>553881.20492876286</v>
      </c>
      <c r="AF161" s="79">
        <v>765.18688460908595</v>
      </c>
      <c r="AG161" s="129">
        <v>1381.5</v>
      </c>
      <c r="AH161" s="35">
        <v>559420.01697805047</v>
      </c>
      <c r="AI161" s="79">
        <v>772.83875345517674</v>
      </c>
      <c r="AJ161" s="129">
        <v>1381.5</v>
      </c>
      <c r="AK161" s="35">
        <v>565014.21714783099</v>
      </c>
      <c r="AL161" s="79">
        <v>780.56714098972861</v>
      </c>
      <c r="AM161" s="129">
        <v>1381.5</v>
      </c>
      <c r="AN161" s="35">
        <v>570664.35931930935</v>
      </c>
      <c r="AO161" s="79">
        <v>788.3728123996259</v>
      </c>
      <c r="AP161" s="129">
        <v>1381.5</v>
      </c>
      <c r="AQ161" s="35">
        <v>576371.0029125025</v>
      </c>
      <c r="AR161" s="79">
        <v>796.25654052362211</v>
      </c>
      <c r="AS161" s="59">
        <v>1381.5</v>
      </c>
      <c r="AT161" s="35">
        <v>582134.71294162748</v>
      </c>
      <c r="AU161" s="79">
        <v>804.21910592885843</v>
      </c>
      <c r="AV161" s="129">
        <v>1381.5</v>
      </c>
      <c r="AW161" s="35">
        <v>587956.06007104379</v>
      </c>
      <c r="AX161" s="79">
        <v>812.26129698814702</v>
      </c>
      <c r="AY161" s="129">
        <v>1381.5</v>
      </c>
      <c r="AZ161" s="35">
        <v>593835.62067175424</v>
      </c>
      <c r="BA161" s="79">
        <v>820.38390995802843</v>
      </c>
      <c r="BB161" s="129">
        <v>1381.5</v>
      </c>
      <c r="BC161" s="35">
        <v>599773.97687847179</v>
      </c>
      <c r="BD161" s="79">
        <v>828.58774905760868</v>
      </c>
      <c r="BE161" s="129">
        <v>1381.5</v>
      </c>
      <c r="BF161" s="35">
        <v>605771.71664725651</v>
      </c>
      <c r="BG161" s="79">
        <v>836.87362654818492</v>
      </c>
      <c r="BH161" s="59">
        <v>1381.5</v>
      </c>
      <c r="BI161" s="35">
        <v>611829.43381372909</v>
      </c>
      <c r="BJ161" s="79">
        <v>845.24236281366666</v>
      </c>
      <c r="BK161" s="129">
        <v>1381.5</v>
      </c>
      <c r="BL161" s="35">
        <v>617947.72815186635</v>
      </c>
      <c r="BM161" s="79">
        <v>853.69478644180333</v>
      </c>
      <c r="BN161" s="129">
        <v>1381.5</v>
      </c>
      <c r="BO161" s="35">
        <v>624127.20543338498</v>
      </c>
      <c r="BP161" s="79">
        <v>862.23173430622137</v>
      </c>
      <c r="BQ161" s="129">
        <v>1381.5</v>
      </c>
      <c r="BR161" s="35">
        <v>630368.4774877188</v>
      </c>
      <c r="BS161" s="79">
        <v>870.85405164928352</v>
      </c>
      <c r="BT161" s="129">
        <v>1381.5</v>
      </c>
      <c r="BU161" s="35">
        <v>636672.16226259596</v>
      </c>
      <c r="BV161" s="79">
        <v>879.56259216577632</v>
      </c>
      <c r="BW161" s="59">
        <v>1381.5</v>
      </c>
      <c r="BX161" s="35">
        <v>643038.88388522191</v>
      </c>
      <c r="BY161" s="79">
        <v>888.35821808743401</v>
      </c>
      <c r="BZ161" s="129">
        <v>1381.5</v>
      </c>
      <c r="CA161" s="35">
        <v>649469.27272407408</v>
      </c>
      <c r="CB161" s="79">
        <v>897.24180026830834</v>
      </c>
      <c r="CC161" s="129">
        <v>1381.5</v>
      </c>
      <c r="CD161" s="35">
        <v>655963.96545131481</v>
      </c>
      <c r="CE161" s="79">
        <v>906.21421827099141</v>
      </c>
      <c r="CF161" s="129">
        <v>1381.5</v>
      </c>
      <c r="CG161" s="35">
        <v>662523.60510582791</v>
      </c>
      <c r="CH161" s="79">
        <v>915.27636045370127</v>
      </c>
      <c r="CI161" s="129">
        <v>1381.5</v>
      </c>
      <c r="CJ161" s="35">
        <v>669148.84115688619</v>
      </c>
      <c r="CK161" s="79">
        <v>924.42912405823824</v>
      </c>
      <c r="CL161" s="59">
        <v>1381.5</v>
      </c>
      <c r="CM161" s="35">
        <v>675840.32956845511</v>
      </c>
      <c r="CN161" s="79">
        <v>933.67341529882071</v>
      </c>
      <c r="CO161" s="129">
        <v>1381.5</v>
      </c>
      <c r="CP161" s="35">
        <v>682598.73286413972</v>
      </c>
      <c r="CQ161" s="79">
        <v>943.01014945180907</v>
      </c>
      <c r="CR161" s="129">
        <v>1381.5</v>
      </c>
      <c r="CS161" s="35">
        <v>689424.72019278107</v>
      </c>
      <c r="CT161" s="79">
        <v>952.44025094632707</v>
      </c>
      <c r="CU161" s="129">
        <v>1381.5</v>
      </c>
      <c r="CV161" s="35">
        <v>696318.96739470889</v>
      </c>
      <c r="CW161" s="79">
        <v>961.96465345579031</v>
      </c>
      <c r="CX161" s="129">
        <v>1381.5</v>
      </c>
      <c r="CY161" s="35">
        <v>703282.15706865594</v>
      </c>
      <c r="CZ161" s="79">
        <v>971.5842999903482</v>
      </c>
      <c r="DA161" s="59">
        <v>1381.5</v>
      </c>
      <c r="DB161" s="35">
        <v>710314.97863934247</v>
      </c>
      <c r="DC161" s="79">
        <v>981.30014299025163</v>
      </c>
    </row>
    <row r="162" spans="1:107" x14ac:dyDescent="0.35">
      <c r="A162" s="58" t="s">
        <v>27</v>
      </c>
      <c r="B162" s="55" t="s">
        <v>118</v>
      </c>
      <c r="C162" s="90">
        <v>3654</v>
      </c>
      <c r="D162" s="65">
        <v>488300</v>
      </c>
      <c r="E162" s="79">
        <v>1784.2482</v>
      </c>
      <c r="F162" s="121">
        <v>3559.75</v>
      </c>
      <c r="G162" s="35">
        <v>511500</v>
      </c>
      <c r="H162" s="79">
        <v>1820.8121249999999</v>
      </c>
      <c r="I162" s="121">
        <v>3465.5</v>
      </c>
      <c r="J162" s="35">
        <v>516615</v>
      </c>
      <c r="K162" s="79">
        <v>1790.3292825000001</v>
      </c>
      <c r="L162" s="121">
        <v>3371.25</v>
      </c>
      <c r="M162" s="35">
        <v>521781.15</v>
      </c>
      <c r="N162" s="79">
        <v>1759.0547019375001</v>
      </c>
      <c r="O162" s="122">
        <v>3277</v>
      </c>
      <c r="P162" s="35">
        <v>526998.96149999998</v>
      </c>
      <c r="Q162" s="79">
        <v>1726.9755968355</v>
      </c>
      <c r="R162" s="121">
        <v>3181.1019999999999</v>
      </c>
      <c r="S162" s="35">
        <v>532268.95111499995</v>
      </c>
      <c r="T162" s="79">
        <v>1693.2018249298285</v>
      </c>
      <c r="U162" s="121">
        <v>3085.2039999999997</v>
      </c>
      <c r="V162" s="35">
        <v>537591.64062614995</v>
      </c>
      <c r="W162" s="79">
        <v>1658.5798800263603</v>
      </c>
      <c r="X162" s="121">
        <v>2989.3059999999996</v>
      </c>
      <c r="Y162" s="35">
        <v>542967.55703241145</v>
      </c>
      <c r="Z162" s="79">
        <v>1623.0961760423295</v>
      </c>
      <c r="AA162" s="121">
        <v>2893.4079999999994</v>
      </c>
      <c r="AB162" s="35">
        <v>548397.23260273552</v>
      </c>
      <c r="AC162" s="79">
        <v>1586.7369399906154</v>
      </c>
      <c r="AD162" s="59">
        <v>2797.51</v>
      </c>
      <c r="AE162" s="35">
        <v>553881.20492876286</v>
      </c>
      <c r="AF162" s="79">
        <v>1549.4882096002636</v>
      </c>
      <c r="AG162" s="121">
        <v>2450.0953333333337</v>
      </c>
      <c r="AH162" s="35">
        <v>559420.01697805047</v>
      </c>
      <c r="AI162" s="79">
        <v>1370.6323729711758</v>
      </c>
      <c r="AJ162" s="121">
        <v>2102.6806666666671</v>
      </c>
      <c r="AK162" s="35">
        <v>565014.21714783099</v>
      </c>
      <c r="AL162" s="79">
        <v>1188.0444707885463</v>
      </c>
      <c r="AM162" s="121">
        <v>1755.2660000000005</v>
      </c>
      <c r="AN162" s="35">
        <v>570664.35931930935</v>
      </c>
      <c r="AO162" s="79">
        <v>1001.6677473249672</v>
      </c>
      <c r="AP162" s="121">
        <v>1407.851333333334</v>
      </c>
      <c r="AQ162" s="35">
        <v>576371.0029125025</v>
      </c>
      <c r="AR162" s="79">
        <v>811.44468494503758</v>
      </c>
      <c r="AS162" s="59">
        <v>1060.4366666666667</v>
      </c>
      <c r="AT162" s="35">
        <v>582134.71294162748</v>
      </c>
      <c r="AU162" s="79">
        <v>617.31699454277634</v>
      </c>
      <c r="AV162" s="121">
        <v>1054.1367022222221</v>
      </c>
      <c r="AW162" s="35">
        <v>587956.06007104379</v>
      </c>
      <c r="AX162" s="79">
        <v>619.78606221486075</v>
      </c>
      <c r="AY162" s="121">
        <v>1047.8367377777774</v>
      </c>
      <c r="AZ162" s="35">
        <v>593835.62067175424</v>
      </c>
      <c r="BA162" s="79">
        <v>622.2427795409327</v>
      </c>
      <c r="BB162" s="121">
        <v>1041.5367733333328</v>
      </c>
      <c r="BC162" s="35">
        <v>599773.97687847179</v>
      </c>
      <c r="BD162" s="79">
        <v>624.6866526073045</v>
      </c>
      <c r="BE162" s="121">
        <v>1035.2368088888882</v>
      </c>
      <c r="BF162" s="35">
        <v>605771.71664725651</v>
      </c>
      <c r="BG162" s="79">
        <v>627.11717885704957</v>
      </c>
      <c r="BH162" s="59">
        <v>1028.936844444444</v>
      </c>
      <c r="BI162" s="35">
        <v>611829.43381372909</v>
      </c>
      <c r="BJ162" s="79">
        <v>629.53384696652927</v>
      </c>
      <c r="BK162" s="121">
        <v>1024.7050984126981</v>
      </c>
      <c r="BL162" s="35">
        <v>617947.72815186635</v>
      </c>
      <c r="BM162" s="79">
        <v>633.21418758976154</v>
      </c>
      <c r="BN162" s="121">
        <v>1020.4733523809523</v>
      </c>
      <c r="BO162" s="35">
        <v>624127.20543338498</v>
      </c>
      <c r="BP162" s="79">
        <v>636.90518164076173</v>
      </c>
      <c r="BQ162" s="121">
        <v>1016.2416063492064</v>
      </c>
      <c r="BR162" s="35">
        <v>630368.4774877188</v>
      </c>
      <c r="BS162" s="79">
        <v>640.60667415402293</v>
      </c>
      <c r="BT162" s="121">
        <v>1012.0098603174606</v>
      </c>
      <c r="BU162" s="35">
        <v>636672.16226259596</v>
      </c>
      <c r="BV162" s="79">
        <v>644.31850599938537</v>
      </c>
      <c r="BW162" s="59">
        <v>1007.778114285715</v>
      </c>
      <c r="BX162" s="35">
        <v>643038.88388522191</v>
      </c>
      <c r="BY162" s="79">
        <v>648.04051381423972</v>
      </c>
      <c r="BZ162" s="121">
        <v>1007.778114285715</v>
      </c>
      <c r="CA162" s="35">
        <v>649469.27272407408</v>
      </c>
      <c r="CB162" s="79">
        <v>654.52091895238209</v>
      </c>
      <c r="CC162" s="121">
        <v>1007.778114285715</v>
      </c>
      <c r="CD162" s="35">
        <v>655963.96545131481</v>
      </c>
      <c r="CE162" s="79">
        <v>661.06612814190589</v>
      </c>
      <c r="CF162" s="121">
        <v>1007.778114285715</v>
      </c>
      <c r="CG162" s="35">
        <v>662523.60510582791</v>
      </c>
      <c r="CH162" s="79">
        <v>667.67678942332498</v>
      </c>
      <c r="CI162" s="121">
        <v>1007.778114285715</v>
      </c>
      <c r="CJ162" s="35">
        <v>669148.84115688619</v>
      </c>
      <c r="CK162" s="79">
        <v>674.35355731755817</v>
      </c>
      <c r="CL162" s="59">
        <v>1007.778114285715</v>
      </c>
      <c r="CM162" s="35">
        <v>675840.32956845511</v>
      </c>
      <c r="CN162" s="79">
        <v>681.09709289073385</v>
      </c>
      <c r="CO162" s="121">
        <v>1007.778114285715</v>
      </c>
      <c r="CP162" s="35">
        <v>682598.73286413972</v>
      </c>
      <c r="CQ162" s="79">
        <v>687.90806381964126</v>
      </c>
      <c r="CR162" s="121">
        <v>1007.778114285715</v>
      </c>
      <c r="CS162" s="35">
        <v>689424.72019278107</v>
      </c>
      <c r="CT162" s="79">
        <v>694.7871444578376</v>
      </c>
      <c r="CU162" s="121">
        <v>1007.778114285715</v>
      </c>
      <c r="CV162" s="35">
        <v>696318.96739470889</v>
      </c>
      <c r="CW162" s="79">
        <v>701.73501590241597</v>
      </c>
      <c r="CX162" s="121">
        <v>1007.778114285715</v>
      </c>
      <c r="CY162" s="35">
        <v>703282.15706865594</v>
      </c>
      <c r="CZ162" s="79">
        <v>708.75236606144006</v>
      </c>
      <c r="DA162" s="59">
        <v>1007.778114285715</v>
      </c>
      <c r="DB162" s="35">
        <v>710314.97863934247</v>
      </c>
      <c r="DC162" s="79">
        <v>715.83988972205452</v>
      </c>
    </row>
    <row r="163" spans="1:107" x14ac:dyDescent="0.35">
      <c r="A163" s="58" t="s">
        <v>28</v>
      </c>
      <c r="B163" s="55" t="s">
        <v>248</v>
      </c>
      <c r="C163" s="90">
        <v>85</v>
      </c>
      <c r="D163" s="65">
        <v>488300</v>
      </c>
      <c r="E163" s="79">
        <v>41.505499999999998</v>
      </c>
      <c r="F163" s="123">
        <v>85</v>
      </c>
      <c r="G163" s="35">
        <v>511500</v>
      </c>
      <c r="H163" s="79">
        <v>43.477499999999999</v>
      </c>
      <c r="I163" s="123">
        <v>85</v>
      </c>
      <c r="J163" s="35">
        <v>516615</v>
      </c>
      <c r="K163" s="79">
        <v>43.912275000000001</v>
      </c>
      <c r="L163" s="123">
        <v>85</v>
      </c>
      <c r="M163" s="35">
        <v>521781.15</v>
      </c>
      <c r="N163" s="79">
        <v>44.351397749999997</v>
      </c>
      <c r="O163" s="93">
        <v>85</v>
      </c>
      <c r="P163" s="35">
        <v>526998.96149999998</v>
      </c>
      <c r="Q163" s="79">
        <v>44.794911727500001</v>
      </c>
      <c r="R163" s="123">
        <v>85</v>
      </c>
      <c r="S163" s="35">
        <v>532268.95111499995</v>
      </c>
      <c r="T163" s="79">
        <v>45.242860844775002</v>
      </c>
      <c r="U163" s="123">
        <v>85</v>
      </c>
      <c r="V163" s="35">
        <v>537591.64062614995</v>
      </c>
      <c r="W163" s="79">
        <v>45.695289453222742</v>
      </c>
      <c r="X163" s="123">
        <v>85</v>
      </c>
      <c r="Y163" s="35">
        <v>542967.55703241145</v>
      </c>
      <c r="Z163" s="79">
        <v>46.152242347754971</v>
      </c>
      <c r="AA163" s="123">
        <v>85</v>
      </c>
      <c r="AB163" s="35">
        <v>548397.23260273552</v>
      </c>
      <c r="AC163" s="79">
        <v>46.613764771232518</v>
      </c>
      <c r="AD163" s="93">
        <v>85</v>
      </c>
      <c r="AE163" s="35">
        <v>553881.20492876286</v>
      </c>
      <c r="AF163" s="79">
        <v>47.07990241894484</v>
      </c>
      <c r="AG163" s="123">
        <v>85</v>
      </c>
      <c r="AH163" s="35">
        <v>559420.01697805047</v>
      </c>
      <c r="AI163" s="79">
        <v>47.550701443134294</v>
      </c>
      <c r="AJ163" s="123">
        <v>85</v>
      </c>
      <c r="AK163" s="35">
        <v>565014.21714783099</v>
      </c>
      <c r="AL163" s="79">
        <v>48.026208457565637</v>
      </c>
      <c r="AM163" s="123">
        <v>85</v>
      </c>
      <c r="AN163" s="35">
        <v>570664.35931930935</v>
      </c>
      <c r="AO163" s="79">
        <v>48.506470542141294</v>
      </c>
      <c r="AP163" s="123">
        <v>85</v>
      </c>
      <c r="AQ163" s="35">
        <v>576371.0029125025</v>
      </c>
      <c r="AR163" s="79">
        <v>48.991535247562716</v>
      </c>
      <c r="AS163" s="93">
        <v>85</v>
      </c>
      <c r="AT163" s="35">
        <v>582134.71294162748</v>
      </c>
      <c r="AU163" s="79">
        <v>49.481450600038336</v>
      </c>
      <c r="AV163" s="123">
        <v>85</v>
      </c>
      <c r="AW163" s="35">
        <v>587956.06007104379</v>
      </c>
      <c r="AX163" s="79">
        <v>49.976265106038717</v>
      </c>
      <c r="AY163" s="123">
        <v>85</v>
      </c>
      <c r="AZ163" s="35">
        <v>593835.62067175424</v>
      </c>
      <c r="BA163" s="79">
        <v>50.476027757099104</v>
      </c>
      <c r="BB163" s="123">
        <v>85</v>
      </c>
      <c r="BC163" s="35">
        <v>599773.97687847179</v>
      </c>
      <c r="BD163" s="79">
        <v>50.980788034670098</v>
      </c>
      <c r="BE163" s="123">
        <v>85</v>
      </c>
      <c r="BF163" s="35">
        <v>605771.71664725651</v>
      </c>
      <c r="BG163" s="79">
        <v>51.490595915016797</v>
      </c>
      <c r="BH163" s="93">
        <v>85</v>
      </c>
      <c r="BI163" s="35">
        <v>611829.43381372909</v>
      </c>
      <c r="BJ163" s="79">
        <v>52.005501874166974</v>
      </c>
      <c r="BK163" s="123">
        <v>85</v>
      </c>
      <c r="BL163" s="35">
        <v>617947.72815186635</v>
      </c>
      <c r="BM163" s="79">
        <v>52.525556892908639</v>
      </c>
      <c r="BN163" s="123">
        <v>85</v>
      </c>
      <c r="BO163" s="35">
        <v>624127.20543338498</v>
      </c>
      <c r="BP163" s="79">
        <v>53.050812461837722</v>
      </c>
      <c r="BQ163" s="123">
        <v>85</v>
      </c>
      <c r="BR163" s="35">
        <v>630368.4774877188</v>
      </c>
      <c r="BS163" s="79">
        <v>53.581320586456094</v>
      </c>
      <c r="BT163" s="123">
        <v>85</v>
      </c>
      <c r="BU163" s="35">
        <v>636672.16226259596</v>
      </c>
      <c r="BV163" s="79">
        <v>54.117133792320651</v>
      </c>
      <c r="BW163" s="93">
        <v>85</v>
      </c>
      <c r="BX163" s="35">
        <v>643038.88388522191</v>
      </c>
      <c r="BY163" s="79">
        <v>54.658305130243861</v>
      </c>
      <c r="BZ163" s="123">
        <v>85</v>
      </c>
      <c r="CA163" s="35">
        <v>649469.27272407408</v>
      </c>
      <c r="CB163" s="79">
        <v>55.204888181546295</v>
      </c>
      <c r="CC163" s="123">
        <v>85</v>
      </c>
      <c r="CD163" s="35">
        <v>655963.96545131481</v>
      </c>
      <c r="CE163" s="79">
        <v>55.756937063361754</v>
      </c>
      <c r="CF163" s="123">
        <v>85</v>
      </c>
      <c r="CG163" s="35">
        <v>662523.60510582791</v>
      </c>
      <c r="CH163" s="79">
        <v>56.314506433995376</v>
      </c>
      <c r="CI163" s="123">
        <v>85</v>
      </c>
      <c r="CJ163" s="35">
        <v>669148.84115688619</v>
      </c>
      <c r="CK163" s="79">
        <v>56.877651498335325</v>
      </c>
      <c r="CL163" s="93">
        <v>85</v>
      </c>
      <c r="CM163" s="35">
        <v>675840.32956845511</v>
      </c>
      <c r="CN163" s="79">
        <v>57.446428013318688</v>
      </c>
      <c r="CO163" s="123">
        <v>85</v>
      </c>
      <c r="CP163" s="35">
        <v>682598.73286413972</v>
      </c>
      <c r="CQ163" s="79">
        <v>58.020892293451872</v>
      </c>
      <c r="CR163" s="123">
        <v>85</v>
      </c>
      <c r="CS163" s="35">
        <v>689424.72019278107</v>
      </c>
      <c r="CT163" s="79">
        <v>58.60110121638639</v>
      </c>
      <c r="CU163" s="123">
        <v>85</v>
      </c>
      <c r="CV163" s="35">
        <v>696318.96739470889</v>
      </c>
      <c r="CW163" s="79">
        <v>59.187112228550255</v>
      </c>
      <c r="CX163" s="123">
        <v>85</v>
      </c>
      <c r="CY163" s="35">
        <v>703282.15706865594</v>
      </c>
      <c r="CZ163" s="79">
        <v>59.778983350835759</v>
      </c>
      <c r="DA163" s="93">
        <v>85</v>
      </c>
      <c r="DB163" s="35">
        <v>710314.97863934247</v>
      </c>
      <c r="DC163" s="79">
        <v>60.37677318434411</v>
      </c>
    </row>
    <row r="164" spans="1:107" x14ac:dyDescent="0.35">
      <c r="A164" s="58" t="s">
        <v>271</v>
      </c>
      <c r="B164" s="55" t="s">
        <v>272</v>
      </c>
      <c r="C164" s="90">
        <v>0</v>
      </c>
      <c r="D164" s="65">
        <v>488300</v>
      </c>
      <c r="E164" s="79">
        <v>0</v>
      </c>
      <c r="F164" s="123">
        <v>0</v>
      </c>
      <c r="G164" s="35">
        <v>511500</v>
      </c>
      <c r="H164" s="79">
        <v>0</v>
      </c>
      <c r="I164" s="123">
        <v>0</v>
      </c>
      <c r="J164" s="35">
        <v>516615</v>
      </c>
      <c r="K164" s="79">
        <v>0</v>
      </c>
      <c r="L164" s="123">
        <v>0</v>
      </c>
      <c r="M164" s="35">
        <v>521781.15</v>
      </c>
      <c r="N164" s="79">
        <v>0</v>
      </c>
      <c r="O164" s="93">
        <v>0</v>
      </c>
      <c r="P164" s="35">
        <v>526998.96149999998</v>
      </c>
      <c r="Q164" s="79">
        <v>0</v>
      </c>
      <c r="R164" s="123">
        <v>0</v>
      </c>
      <c r="S164" s="35">
        <v>532268.95111499995</v>
      </c>
      <c r="T164" s="79">
        <v>0</v>
      </c>
      <c r="U164" s="123">
        <v>0</v>
      </c>
      <c r="V164" s="35">
        <v>537591.64062614995</v>
      </c>
      <c r="W164" s="79">
        <v>0</v>
      </c>
      <c r="X164" s="123">
        <v>0</v>
      </c>
      <c r="Y164" s="35">
        <v>542967.55703241145</v>
      </c>
      <c r="Z164" s="79">
        <v>0</v>
      </c>
      <c r="AA164" s="123">
        <v>0</v>
      </c>
      <c r="AB164" s="35">
        <v>548397.23260273552</v>
      </c>
      <c r="AC164" s="79">
        <v>0</v>
      </c>
      <c r="AD164" s="93">
        <v>0</v>
      </c>
      <c r="AE164" s="35">
        <v>553881.20492876286</v>
      </c>
      <c r="AF164" s="79">
        <v>0</v>
      </c>
      <c r="AG164" s="123">
        <v>0</v>
      </c>
      <c r="AH164" s="35">
        <v>559420.01697805047</v>
      </c>
      <c r="AI164" s="79">
        <v>0</v>
      </c>
      <c r="AJ164" s="123">
        <v>0</v>
      </c>
      <c r="AK164" s="35">
        <v>565014.21714783099</v>
      </c>
      <c r="AL164" s="79">
        <v>0</v>
      </c>
      <c r="AM164" s="123">
        <v>0</v>
      </c>
      <c r="AN164" s="35">
        <v>570664.35931930935</v>
      </c>
      <c r="AO164" s="79">
        <v>0</v>
      </c>
      <c r="AP164" s="123">
        <v>0</v>
      </c>
      <c r="AQ164" s="35">
        <v>576371.0029125025</v>
      </c>
      <c r="AR164" s="79">
        <v>0</v>
      </c>
      <c r="AS164" s="93">
        <v>0</v>
      </c>
      <c r="AT164" s="35">
        <v>582134.71294162748</v>
      </c>
      <c r="AU164" s="79">
        <v>0</v>
      </c>
      <c r="AV164" s="123">
        <v>0</v>
      </c>
      <c r="AW164" s="35">
        <v>587956.06007104379</v>
      </c>
      <c r="AX164" s="79">
        <v>0</v>
      </c>
      <c r="AY164" s="123">
        <v>0</v>
      </c>
      <c r="AZ164" s="35">
        <v>593835.62067175424</v>
      </c>
      <c r="BA164" s="79">
        <v>0</v>
      </c>
      <c r="BB164" s="123">
        <v>0</v>
      </c>
      <c r="BC164" s="35">
        <v>599773.97687847179</v>
      </c>
      <c r="BD164" s="79">
        <v>0</v>
      </c>
      <c r="BE164" s="123">
        <v>0</v>
      </c>
      <c r="BF164" s="35">
        <v>605771.71664725651</v>
      </c>
      <c r="BG164" s="79">
        <v>0</v>
      </c>
      <c r="BH164" s="93">
        <v>0</v>
      </c>
      <c r="BI164" s="35">
        <v>611829.43381372909</v>
      </c>
      <c r="BJ164" s="79">
        <v>0</v>
      </c>
      <c r="BK164" s="123">
        <v>0</v>
      </c>
      <c r="BL164" s="35">
        <v>617947.72815186635</v>
      </c>
      <c r="BM164" s="79">
        <v>0</v>
      </c>
      <c r="BN164" s="123">
        <v>0</v>
      </c>
      <c r="BO164" s="35">
        <v>624127.20543338498</v>
      </c>
      <c r="BP164" s="79">
        <v>0</v>
      </c>
      <c r="BQ164" s="123">
        <v>0</v>
      </c>
      <c r="BR164" s="35">
        <v>630368.4774877188</v>
      </c>
      <c r="BS164" s="79">
        <v>0</v>
      </c>
      <c r="BT164" s="123">
        <v>0</v>
      </c>
      <c r="BU164" s="35">
        <v>636672.16226259596</v>
      </c>
      <c r="BV164" s="79">
        <v>0</v>
      </c>
      <c r="BW164" s="93">
        <v>0</v>
      </c>
      <c r="BX164" s="35">
        <v>643038.88388522191</v>
      </c>
      <c r="BY164" s="79">
        <v>0</v>
      </c>
      <c r="BZ164" s="123">
        <v>0</v>
      </c>
      <c r="CA164" s="35">
        <v>649469.27272407408</v>
      </c>
      <c r="CB164" s="79">
        <v>0</v>
      </c>
      <c r="CC164" s="123">
        <v>0</v>
      </c>
      <c r="CD164" s="35">
        <v>655963.96545131481</v>
      </c>
      <c r="CE164" s="79">
        <v>0</v>
      </c>
      <c r="CF164" s="123">
        <v>0</v>
      </c>
      <c r="CG164" s="35">
        <v>662523.60510582791</v>
      </c>
      <c r="CH164" s="79">
        <v>0</v>
      </c>
      <c r="CI164" s="123">
        <v>0</v>
      </c>
      <c r="CJ164" s="35">
        <v>669148.84115688619</v>
      </c>
      <c r="CK164" s="79">
        <v>0</v>
      </c>
      <c r="CL164" s="93">
        <v>0</v>
      </c>
      <c r="CM164" s="35">
        <v>675840.32956845511</v>
      </c>
      <c r="CN164" s="79">
        <v>0</v>
      </c>
      <c r="CO164" s="123">
        <v>0</v>
      </c>
      <c r="CP164" s="35">
        <v>682598.73286413972</v>
      </c>
      <c r="CQ164" s="79">
        <v>0</v>
      </c>
      <c r="CR164" s="123">
        <v>0</v>
      </c>
      <c r="CS164" s="35">
        <v>689424.72019278107</v>
      </c>
      <c r="CT164" s="79">
        <v>0</v>
      </c>
      <c r="CU164" s="123">
        <v>0</v>
      </c>
      <c r="CV164" s="35">
        <v>696318.96739470889</v>
      </c>
      <c r="CW164" s="79">
        <v>0</v>
      </c>
      <c r="CX164" s="123">
        <v>0</v>
      </c>
      <c r="CY164" s="35">
        <v>703282.15706865594</v>
      </c>
      <c r="CZ164" s="79">
        <v>0</v>
      </c>
      <c r="DA164" s="93">
        <v>0</v>
      </c>
      <c r="DB164" s="35">
        <v>710314.97863934247</v>
      </c>
      <c r="DC164" s="79">
        <v>0</v>
      </c>
    </row>
    <row r="165" spans="1:107" x14ac:dyDescent="0.35">
      <c r="A165" s="9" t="s">
        <v>29</v>
      </c>
      <c r="B165" s="10" t="s">
        <v>141</v>
      </c>
      <c r="C165" s="133">
        <v>305</v>
      </c>
      <c r="D165" s="134">
        <v>546000</v>
      </c>
      <c r="E165" s="79">
        <v>166.53</v>
      </c>
      <c r="F165" s="121">
        <v>302.5</v>
      </c>
      <c r="G165" s="35">
        <v>551460</v>
      </c>
      <c r="H165" s="79">
        <v>166.81665000000001</v>
      </c>
      <c r="I165" s="121">
        <v>300</v>
      </c>
      <c r="J165" s="35">
        <v>556974.6</v>
      </c>
      <c r="K165" s="79">
        <v>167.09237999999999</v>
      </c>
      <c r="L165" s="121">
        <v>297.5</v>
      </c>
      <c r="M165" s="35">
        <v>562544.34600000002</v>
      </c>
      <c r="N165" s="79">
        <v>167.35694293500001</v>
      </c>
      <c r="O165" s="93">
        <v>295</v>
      </c>
      <c r="P165" s="35">
        <v>568169.78946</v>
      </c>
      <c r="Q165" s="79">
        <v>167.61008789070002</v>
      </c>
      <c r="R165" s="121">
        <v>293.2</v>
      </c>
      <c r="S165" s="35">
        <v>573851.48735459999</v>
      </c>
      <c r="T165" s="79">
        <v>168.25325609236873</v>
      </c>
      <c r="U165" s="121">
        <v>291.39999999999998</v>
      </c>
      <c r="V165" s="35">
        <v>579590.00222814595</v>
      </c>
      <c r="W165" s="79">
        <v>168.89252664928171</v>
      </c>
      <c r="X165" s="121">
        <v>289.59999999999997</v>
      </c>
      <c r="Y165" s="35">
        <v>585385.9022504274</v>
      </c>
      <c r="Z165" s="79">
        <v>169.52775729172376</v>
      </c>
      <c r="AA165" s="121">
        <v>287.79999999999995</v>
      </c>
      <c r="AB165" s="35">
        <v>591239.7612729317</v>
      </c>
      <c r="AC165" s="79">
        <v>170.15880329434972</v>
      </c>
      <c r="AD165" s="93">
        <v>286</v>
      </c>
      <c r="AE165" s="35">
        <v>597152.15888566105</v>
      </c>
      <c r="AF165" s="79">
        <v>170.78551744129905</v>
      </c>
      <c r="AG165" s="121">
        <v>243.88108108108108</v>
      </c>
      <c r="AH165" s="35">
        <v>603123.68047451763</v>
      </c>
      <c r="AI165" s="79">
        <v>147.09045521972587</v>
      </c>
      <c r="AJ165" s="121">
        <v>201.76216216216216</v>
      </c>
      <c r="AK165" s="35">
        <v>609154.91727926279</v>
      </c>
      <c r="AL165" s="79">
        <v>122.90441320197709</v>
      </c>
      <c r="AM165" s="121">
        <v>159.64324324324323</v>
      </c>
      <c r="AN165" s="35">
        <v>615246.46645205538</v>
      </c>
      <c r="AO165" s="79">
        <v>98.219941298351358</v>
      </c>
      <c r="AP165" s="121">
        <v>117.52432432432431</v>
      </c>
      <c r="AQ165" s="35">
        <v>621398.93111657596</v>
      </c>
      <c r="AR165" s="79">
        <v>73.029489515332941</v>
      </c>
      <c r="AS165" s="93">
        <v>75.405405405405403</v>
      </c>
      <c r="AT165" s="35">
        <v>627612.92042774172</v>
      </c>
      <c r="AU165" s="79">
        <v>47.325406702524305</v>
      </c>
      <c r="AV165" s="121">
        <v>75.435435435435437</v>
      </c>
      <c r="AW165" s="35">
        <v>633889.04963201913</v>
      </c>
      <c r="AX165" s="79">
        <v>47.817696476745709</v>
      </c>
      <c r="AY165" s="121">
        <v>75.465465465465471</v>
      </c>
      <c r="AZ165" s="35">
        <v>640227.94012833934</v>
      </c>
      <c r="BA165" s="79">
        <v>48.315099505781284</v>
      </c>
      <c r="BB165" s="121">
        <v>75.495495495495504</v>
      </c>
      <c r="BC165" s="35">
        <v>646630.2195296227</v>
      </c>
      <c r="BD165" s="79">
        <v>48.817668825749898</v>
      </c>
      <c r="BE165" s="121">
        <v>75.525525525525538</v>
      </c>
      <c r="BF165" s="35">
        <v>653096.52172491897</v>
      </c>
      <c r="BG165" s="79">
        <v>49.325458022167311</v>
      </c>
      <c r="BH165" s="93">
        <v>75.555555555555557</v>
      </c>
      <c r="BI165" s="35">
        <v>659627.48694216821</v>
      </c>
      <c r="BJ165" s="79">
        <v>49.838521235630488</v>
      </c>
      <c r="BK165" s="121">
        <v>75.587301587301582</v>
      </c>
      <c r="BL165" s="35">
        <v>666223.76181158994</v>
      </c>
      <c r="BM165" s="79">
        <v>50.358056408679225</v>
      </c>
      <c r="BN165" s="121">
        <v>75.619047619047606</v>
      </c>
      <c r="BO165" s="35">
        <v>672885.9994297059</v>
      </c>
      <c r="BP165" s="79">
        <v>50.882998433065367</v>
      </c>
      <c r="BQ165" s="121">
        <v>75.650793650793631</v>
      </c>
      <c r="BR165" s="35">
        <v>679614.85942400293</v>
      </c>
      <c r="BS165" s="79">
        <v>51.413403492298364</v>
      </c>
      <c r="BT165" s="121">
        <v>75.682539682539655</v>
      </c>
      <c r="BU165" s="35">
        <v>686411.00801824301</v>
      </c>
      <c r="BV165" s="79">
        <v>51.949328352872719</v>
      </c>
      <c r="BW165" s="93">
        <v>75.714285714285708</v>
      </c>
      <c r="BX165" s="35">
        <v>693275.11809842545</v>
      </c>
      <c r="BY165" s="79">
        <v>52.490830370309354</v>
      </c>
      <c r="BZ165" s="121">
        <v>75.714285714285708</v>
      </c>
      <c r="CA165" s="35">
        <v>700207.86927940976</v>
      </c>
      <c r="CB165" s="79">
        <v>53.015738674012454</v>
      </c>
      <c r="CC165" s="121">
        <v>75.714285714285708</v>
      </c>
      <c r="CD165" s="35">
        <v>707209.94797220384</v>
      </c>
      <c r="CE165" s="79">
        <v>53.545896060752568</v>
      </c>
      <c r="CF165" s="121">
        <v>75.714285714285708</v>
      </c>
      <c r="CG165" s="35">
        <v>714282.04745192593</v>
      </c>
      <c r="CH165" s="79">
        <v>54.081355021360096</v>
      </c>
      <c r="CI165" s="121">
        <v>75.714285714285708</v>
      </c>
      <c r="CJ165" s="35">
        <v>721424.86792644521</v>
      </c>
      <c r="CK165" s="79">
        <v>54.622168571573702</v>
      </c>
      <c r="CL165" s="93">
        <v>75.714285714285708</v>
      </c>
      <c r="CM165" s="35">
        <v>728639.11660570966</v>
      </c>
      <c r="CN165" s="79">
        <v>55.168390257289438</v>
      </c>
      <c r="CO165" s="121">
        <v>75.714285714285708</v>
      </c>
      <c r="CP165" s="35">
        <v>735925.50777176674</v>
      </c>
      <c r="CQ165" s="79">
        <v>55.720074159862335</v>
      </c>
      <c r="CR165" s="121">
        <v>75.714285714285708</v>
      </c>
      <c r="CS165" s="35">
        <v>743284.76284948445</v>
      </c>
      <c r="CT165" s="79">
        <v>56.277274901460963</v>
      </c>
      <c r="CU165" s="121">
        <v>75.714285714285708</v>
      </c>
      <c r="CV165" s="35">
        <v>750717.61047797929</v>
      </c>
      <c r="CW165" s="79">
        <v>56.840047650475569</v>
      </c>
      <c r="CX165" s="121">
        <v>75.714285714285708</v>
      </c>
      <c r="CY165" s="35">
        <v>758224.78658275912</v>
      </c>
      <c r="CZ165" s="79">
        <v>57.408448126980325</v>
      </c>
      <c r="DA165" s="93">
        <v>75.714285714285708</v>
      </c>
      <c r="DB165" s="35">
        <v>765807.03444858675</v>
      </c>
      <c r="DC165" s="79">
        <v>57.982532608250132</v>
      </c>
    </row>
    <row r="166" spans="1:107" x14ac:dyDescent="0.35">
      <c r="A166" s="9" t="s">
        <v>48</v>
      </c>
      <c r="B166" s="10" t="s">
        <v>79</v>
      </c>
      <c r="C166" s="133">
        <v>272</v>
      </c>
      <c r="D166" s="134">
        <v>546000</v>
      </c>
      <c r="E166" s="79">
        <v>148.512</v>
      </c>
      <c r="F166" s="41">
        <v>279.75</v>
      </c>
      <c r="G166" s="35">
        <v>551460</v>
      </c>
      <c r="H166" s="79">
        <v>154.27093500000001</v>
      </c>
      <c r="I166" s="41">
        <v>287.5</v>
      </c>
      <c r="J166" s="35">
        <v>556974.6</v>
      </c>
      <c r="K166" s="79">
        <v>160.13019750000001</v>
      </c>
      <c r="L166" s="41">
        <v>295.25</v>
      </c>
      <c r="M166" s="35">
        <v>562544.34600000002</v>
      </c>
      <c r="N166" s="79">
        <v>166.09121815650002</v>
      </c>
      <c r="O166" s="41">
        <v>303</v>
      </c>
      <c r="P166" s="35">
        <v>568169.78946</v>
      </c>
      <c r="Q166" s="79">
        <v>172.15544620638002</v>
      </c>
      <c r="R166" s="41">
        <v>310.2</v>
      </c>
      <c r="S166" s="35">
        <v>573851.48735459999</v>
      </c>
      <c r="T166" s="79">
        <v>178.00873137739691</v>
      </c>
      <c r="U166" s="41">
        <v>317.39999999999998</v>
      </c>
      <c r="V166" s="35">
        <v>579590.00222814595</v>
      </c>
      <c r="W166" s="79">
        <v>183.96186670721352</v>
      </c>
      <c r="X166" s="41">
        <v>324.59999999999997</v>
      </c>
      <c r="Y166" s="35">
        <v>585385.9022504274</v>
      </c>
      <c r="Z166" s="79">
        <v>190.0162638704887</v>
      </c>
      <c r="AA166" s="41">
        <v>331.79999999999995</v>
      </c>
      <c r="AB166" s="35">
        <v>591239.7612729317</v>
      </c>
      <c r="AC166" s="79">
        <v>196.17335279035873</v>
      </c>
      <c r="AD166" s="41">
        <v>339</v>
      </c>
      <c r="AE166" s="35">
        <v>597152.15888566105</v>
      </c>
      <c r="AF166" s="79">
        <v>202.4345818622391</v>
      </c>
      <c r="AG166" s="41">
        <v>344</v>
      </c>
      <c r="AH166" s="35">
        <v>603123.68047451763</v>
      </c>
      <c r="AI166" s="79">
        <v>207.47454608323406</v>
      </c>
      <c r="AJ166" s="41">
        <v>349</v>
      </c>
      <c r="AK166" s="35">
        <v>609154.91727926279</v>
      </c>
      <c r="AL166" s="79">
        <v>212.5950661304627</v>
      </c>
      <c r="AM166" s="41">
        <v>354</v>
      </c>
      <c r="AN166" s="35">
        <v>615246.46645205538</v>
      </c>
      <c r="AO166" s="79">
        <v>217.79724912402762</v>
      </c>
      <c r="AP166" s="41">
        <v>359</v>
      </c>
      <c r="AQ166" s="35">
        <v>621398.93111657596</v>
      </c>
      <c r="AR166" s="79">
        <v>223.08221627085078</v>
      </c>
      <c r="AS166" s="41">
        <v>460</v>
      </c>
      <c r="AT166" s="35">
        <v>627612.92042774172</v>
      </c>
      <c r="AU166" s="79">
        <v>288.70194339676118</v>
      </c>
      <c r="AV166" s="41">
        <v>462</v>
      </c>
      <c r="AW166" s="35">
        <v>633889.04963201913</v>
      </c>
      <c r="AX166" s="79">
        <v>292.85674092999284</v>
      </c>
      <c r="AY166" s="41">
        <v>464</v>
      </c>
      <c r="AZ166" s="35">
        <v>640227.94012833934</v>
      </c>
      <c r="BA166" s="79">
        <v>297.06576421954946</v>
      </c>
      <c r="BB166" s="41">
        <v>466</v>
      </c>
      <c r="BC166" s="35">
        <v>646630.2195296227</v>
      </c>
      <c r="BD166" s="79">
        <v>301.32968230080422</v>
      </c>
      <c r="BE166" s="41">
        <v>468</v>
      </c>
      <c r="BF166" s="35">
        <v>653096.52172491897</v>
      </c>
      <c r="BG166" s="79">
        <v>305.64917216726207</v>
      </c>
      <c r="BH166" s="41">
        <v>470</v>
      </c>
      <c r="BI166" s="35">
        <v>659627.48694216821</v>
      </c>
      <c r="BJ166" s="79">
        <v>310.02491886281905</v>
      </c>
      <c r="BK166" s="41">
        <v>479</v>
      </c>
      <c r="BL166" s="35">
        <v>666223.76181158994</v>
      </c>
      <c r="BM166" s="79">
        <v>319.12118190775158</v>
      </c>
      <c r="BN166" s="41">
        <v>488</v>
      </c>
      <c r="BO166" s="35">
        <v>672885.9994297059</v>
      </c>
      <c r="BP166" s="79">
        <v>328.36836772169647</v>
      </c>
      <c r="BQ166" s="41">
        <v>497</v>
      </c>
      <c r="BR166" s="35">
        <v>679614.85942400293</v>
      </c>
      <c r="BS166" s="79">
        <v>337.76858513372946</v>
      </c>
      <c r="BT166" s="41">
        <v>506</v>
      </c>
      <c r="BU166" s="35">
        <v>686411.00801824301</v>
      </c>
      <c r="BV166" s="79">
        <v>347.32397005723095</v>
      </c>
      <c r="BW166" s="41">
        <v>515</v>
      </c>
      <c r="BX166" s="35">
        <v>693275.11809842545</v>
      </c>
      <c r="BY166" s="79">
        <v>357.03668582068906</v>
      </c>
      <c r="BZ166" s="41">
        <v>526.40000000000009</v>
      </c>
      <c r="CA166" s="35">
        <v>700207.86927940976</v>
      </c>
      <c r="CB166" s="79">
        <v>368.58942238868133</v>
      </c>
      <c r="CC166" s="41">
        <v>537.80000000000007</v>
      </c>
      <c r="CD166" s="35">
        <v>707209.94797220384</v>
      </c>
      <c r="CE166" s="79">
        <v>380.33751001945126</v>
      </c>
      <c r="CF166" s="41">
        <v>549.20000000000005</v>
      </c>
      <c r="CG166" s="35">
        <v>714282.04745192593</v>
      </c>
      <c r="CH166" s="79">
        <v>392.28370046059774</v>
      </c>
      <c r="CI166" s="41">
        <v>560.60000000000014</v>
      </c>
      <c r="CJ166" s="35">
        <v>721424.86792644521</v>
      </c>
      <c r="CK166" s="79">
        <v>404.43078095956525</v>
      </c>
      <c r="CL166" s="41">
        <v>572</v>
      </c>
      <c r="CM166" s="35">
        <v>728639.11660570966</v>
      </c>
      <c r="CN166" s="79">
        <v>416.78157469846593</v>
      </c>
      <c r="CO166" s="41">
        <v>582.20000000000005</v>
      </c>
      <c r="CP166" s="35">
        <v>735925.50777176674</v>
      </c>
      <c r="CQ166" s="79">
        <v>428.45583062472264</v>
      </c>
      <c r="CR166" s="41">
        <v>592.4</v>
      </c>
      <c r="CS166" s="35">
        <v>743284.76284948445</v>
      </c>
      <c r="CT166" s="79">
        <v>440.32189351203459</v>
      </c>
      <c r="CU166" s="41">
        <v>602.6</v>
      </c>
      <c r="CV166" s="35">
        <v>750717.61047797929</v>
      </c>
      <c r="CW166" s="79">
        <v>452.38243207403036</v>
      </c>
      <c r="CX166" s="41">
        <v>612.79999999999995</v>
      </c>
      <c r="CY166" s="35">
        <v>758224.78658275912</v>
      </c>
      <c r="CZ166" s="79">
        <v>464.64014921791477</v>
      </c>
      <c r="DA166" s="41">
        <v>623</v>
      </c>
      <c r="DB166" s="35">
        <v>765807.03444858675</v>
      </c>
      <c r="DC166" s="79">
        <v>477.09778246146954</v>
      </c>
    </row>
    <row r="167" spans="1:107" x14ac:dyDescent="0.35">
      <c r="A167" s="58" t="s">
        <v>49</v>
      </c>
      <c r="B167" s="56" t="s">
        <v>44</v>
      </c>
      <c r="C167" s="90">
        <v>158</v>
      </c>
      <c r="D167" s="65">
        <v>546000</v>
      </c>
      <c r="E167" s="79">
        <v>86.268000000000001</v>
      </c>
      <c r="F167" s="121">
        <v>165.75</v>
      </c>
      <c r="G167" s="35">
        <v>551460</v>
      </c>
      <c r="H167" s="79">
        <v>91.404494999999997</v>
      </c>
      <c r="I167" s="121">
        <v>173.5</v>
      </c>
      <c r="J167" s="35">
        <v>556974.6</v>
      </c>
      <c r="K167" s="79">
        <v>96.635093099999992</v>
      </c>
      <c r="L167" s="121">
        <v>181.25</v>
      </c>
      <c r="M167" s="35">
        <v>562544.34600000002</v>
      </c>
      <c r="N167" s="79">
        <v>101.96116271250001</v>
      </c>
      <c r="O167" s="59">
        <v>189</v>
      </c>
      <c r="P167" s="35">
        <v>568169.78946</v>
      </c>
      <c r="Q167" s="79">
        <v>107.38409020793999</v>
      </c>
      <c r="R167" s="121">
        <v>196.2</v>
      </c>
      <c r="S167" s="35">
        <v>573851.48735459999</v>
      </c>
      <c r="T167" s="79">
        <v>112.58966181897252</v>
      </c>
      <c r="U167" s="121">
        <v>203.39999999999998</v>
      </c>
      <c r="V167" s="35">
        <v>579590.00222814595</v>
      </c>
      <c r="W167" s="79">
        <v>117.88860645320487</v>
      </c>
      <c r="X167" s="121">
        <v>210.59999999999997</v>
      </c>
      <c r="Y167" s="35">
        <v>585385.9022504274</v>
      </c>
      <c r="Z167" s="79">
        <v>123.28227101393999</v>
      </c>
      <c r="AA167" s="121">
        <v>217.79999999999995</v>
      </c>
      <c r="AB167" s="35">
        <v>591239.7612729317</v>
      </c>
      <c r="AC167" s="79">
        <v>128.77202000524449</v>
      </c>
      <c r="AD167" s="59">
        <v>225</v>
      </c>
      <c r="AE167" s="35">
        <v>597152.15888566105</v>
      </c>
      <c r="AF167" s="79">
        <v>134.35923574927375</v>
      </c>
      <c r="AG167" s="121">
        <v>230</v>
      </c>
      <c r="AH167" s="35">
        <v>603123.68047451763</v>
      </c>
      <c r="AI167" s="79">
        <v>138.71844650913906</v>
      </c>
      <c r="AJ167" s="121">
        <v>235</v>
      </c>
      <c r="AK167" s="35">
        <v>609154.91727926279</v>
      </c>
      <c r="AL167" s="79">
        <v>143.15140556062676</v>
      </c>
      <c r="AM167" s="121">
        <v>240</v>
      </c>
      <c r="AN167" s="35">
        <v>615246.46645205538</v>
      </c>
      <c r="AO167" s="79">
        <v>147.6591519484933</v>
      </c>
      <c r="AP167" s="121">
        <v>245</v>
      </c>
      <c r="AQ167" s="35">
        <v>621398.93111657596</v>
      </c>
      <c r="AR167" s="79">
        <v>152.24273812356111</v>
      </c>
      <c r="AS167" s="59">
        <v>250</v>
      </c>
      <c r="AT167" s="35">
        <v>627612.92042774172</v>
      </c>
      <c r="AU167" s="79">
        <v>156.90323010693544</v>
      </c>
      <c r="AV167" s="121">
        <v>250.6</v>
      </c>
      <c r="AW167" s="35">
        <v>633889.04963201913</v>
      </c>
      <c r="AX167" s="79">
        <v>158.85259583778398</v>
      </c>
      <c r="AY167" s="121">
        <v>251.2</v>
      </c>
      <c r="AZ167" s="35">
        <v>640227.94012833934</v>
      </c>
      <c r="BA167" s="79">
        <v>160.82525856023884</v>
      </c>
      <c r="BB167" s="121">
        <v>251.79999999999998</v>
      </c>
      <c r="BC167" s="35">
        <v>646630.2195296227</v>
      </c>
      <c r="BD167" s="79">
        <v>162.82148927755898</v>
      </c>
      <c r="BE167" s="121">
        <v>252.39999999999998</v>
      </c>
      <c r="BF167" s="35">
        <v>653096.52172491897</v>
      </c>
      <c r="BG167" s="79">
        <v>164.84156208336952</v>
      </c>
      <c r="BH167" s="59">
        <v>253</v>
      </c>
      <c r="BI167" s="35">
        <v>659627.48694216821</v>
      </c>
      <c r="BJ167" s="79">
        <v>166.88575419636854</v>
      </c>
      <c r="BK167" s="121">
        <v>262</v>
      </c>
      <c r="BL167" s="35">
        <v>666223.76181158994</v>
      </c>
      <c r="BM167" s="79">
        <v>174.55062559463656</v>
      </c>
      <c r="BN167" s="121">
        <v>271</v>
      </c>
      <c r="BO167" s="35">
        <v>672885.9994297059</v>
      </c>
      <c r="BP167" s="79">
        <v>182.35210584545032</v>
      </c>
      <c r="BQ167" s="121">
        <v>280</v>
      </c>
      <c r="BR167" s="35">
        <v>679614.85942400293</v>
      </c>
      <c r="BS167" s="79">
        <v>190.29216063872082</v>
      </c>
      <c r="BT167" s="121">
        <v>289</v>
      </c>
      <c r="BU167" s="35">
        <v>686411.00801824301</v>
      </c>
      <c r="BV167" s="79">
        <v>198.37278131727223</v>
      </c>
      <c r="BW167" s="59">
        <v>298</v>
      </c>
      <c r="BX167" s="35">
        <v>693275.11809842545</v>
      </c>
      <c r="BY167" s="79">
        <v>206.59598519333079</v>
      </c>
      <c r="BZ167" s="121">
        <v>308.60000000000002</v>
      </c>
      <c r="CA167" s="35">
        <v>700207.86927940976</v>
      </c>
      <c r="CB167" s="79">
        <v>216.08414845962588</v>
      </c>
      <c r="CC167" s="121">
        <v>319.20000000000005</v>
      </c>
      <c r="CD167" s="35">
        <v>707209.94797220384</v>
      </c>
      <c r="CE167" s="79">
        <v>225.7414153927275</v>
      </c>
      <c r="CF167" s="121">
        <v>329.80000000000007</v>
      </c>
      <c r="CG167" s="35">
        <v>714282.04745192593</v>
      </c>
      <c r="CH167" s="79">
        <v>235.57021924964522</v>
      </c>
      <c r="CI167" s="121">
        <v>340.40000000000009</v>
      </c>
      <c r="CJ167" s="35">
        <v>721424.86792644521</v>
      </c>
      <c r="CK167" s="79">
        <v>245.57302504216199</v>
      </c>
      <c r="CL167" s="59">
        <v>351</v>
      </c>
      <c r="CM167" s="35">
        <v>728639.11660570966</v>
      </c>
      <c r="CN167" s="79">
        <v>255.7523299286041</v>
      </c>
      <c r="CO167" s="121">
        <v>360</v>
      </c>
      <c r="CP167" s="35">
        <v>735925.50777176674</v>
      </c>
      <c r="CQ167" s="79">
        <v>264.93318279783603</v>
      </c>
      <c r="CR167" s="121">
        <v>369</v>
      </c>
      <c r="CS167" s="35">
        <v>743284.76284948445</v>
      </c>
      <c r="CT167" s="79">
        <v>274.27207749145981</v>
      </c>
      <c r="CU167" s="121">
        <v>378</v>
      </c>
      <c r="CV167" s="35">
        <v>750717.61047797929</v>
      </c>
      <c r="CW167" s="79">
        <v>283.77125676067612</v>
      </c>
      <c r="CX167" s="121">
        <v>387</v>
      </c>
      <c r="CY167" s="35">
        <v>758224.78658275912</v>
      </c>
      <c r="CZ167" s="79">
        <v>293.43299240752782</v>
      </c>
      <c r="DA167" s="59">
        <v>396</v>
      </c>
      <c r="DB167" s="35">
        <v>765807.03444858675</v>
      </c>
      <c r="DC167" s="79">
        <v>303.25958564164034</v>
      </c>
    </row>
    <row r="168" spans="1:107" x14ac:dyDescent="0.35">
      <c r="A168" s="58" t="s">
        <v>50</v>
      </c>
      <c r="B168" s="56" t="s">
        <v>45</v>
      </c>
      <c r="C168" s="90">
        <v>114</v>
      </c>
      <c r="D168" s="65">
        <v>546000</v>
      </c>
      <c r="E168" s="79">
        <v>62.244</v>
      </c>
      <c r="F168" s="121">
        <v>114</v>
      </c>
      <c r="G168" s="35">
        <v>551460</v>
      </c>
      <c r="H168" s="79">
        <v>62.866439999999997</v>
      </c>
      <c r="I168" s="121">
        <v>114</v>
      </c>
      <c r="J168" s="35">
        <v>556974.6</v>
      </c>
      <c r="K168" s="79">
        <v>63.495104399999995</v>
      </c>
      <c r="L168" s="121">
        <v>114</v>
      </c>
      <c r="M168" s="35">
        <v>562544.34600000002</v>
      </c>
      <c r="N168" s="79">
        <v>64.130055444000007</v>
      </c>
      <c r="O168" s="59">
        <v>114</v>
      </c>
      <c r="P168" s="35">
        <v>568169.78946</v>
      </c>
      <c r="Q168" s="79">
        <v>64.771355998440001</v>
      </c>
      <c r="R168" s="121">
        <v>114</v>
      </c>
      <c r="S168" s="35">
        <v>573851.48735459999</v>
      </c>
      <c r="T168" s="79">
        <v>65.419069558424397</v>
      </c>
      <c r="U168" s="121">
        <v>114</v>
      </c>
      <c r="V168" s="35">
        <v>579590.00222814595</v>
      </c>
      <c r="W168" s="79">
        <v>66.07326025400863</v>
      </c>
      <c r="X168" s="121">
        <v>114</v>
      </c>
      <c r="Y168" s="35">
        <v>585385.9022504274</v>
      </c>
      <c r="Z168" s="79">
        <v>66.733992856548724</v>
      </c>
      <c r="AA168" s="121">
        <v>114</v>
      </c>
      <c r="AB168" s="35">
        <v>591239.7612729317</v>
      </c>
      <c r="AC168" s="79">
        <v>67.401332785114221</v>
      </c>
      <c r="AD168" s="59">
        <v>114</v>
      </c>
      <c r="AE168" s="35">
        <v>597152.15888566105</v>
      </c>
      <c r="AF168" s="79">
        <v>68.075346112965363</v>
      </c>
      <c r="AG168" s="121">
        <v>114</v>
      </c>
      <c r="AH168" s="35">
        <v>603123.68047451763</v>
      </c>
      <c r="AI168" s="79">
        <v>68.756099574095018</v>
      </c>
      <c r="AJ168" s="121">
        <v>114</v>
      </c>
      <c r="AK168" s="35">
        <v>609154.91727926279</v>
      </c>
      <c r="AL168" s="79">
        <v>69.443660569835956</v>
      </c>
      <c r="AM168" s="121">
        <v>114</v>
      </c>
      <c r="AN168" s="35">
        <v>615246.46645205538</v>
      </c>
      <c r="AO168" s="79">
        <v>70.138097175534313</v>
      </c>
      <c r="AP168" s="121">
        <v>114</v>
      </c>
      <c r="AQ168" s="35">
        <v>621398.93111657596</v>
      </c>
      <c r="AR168" s="79">
        <v>70.839478147289668</v>
      </c>
      <c r="AS168" s="59">
        <v>114</v>
      </c>
      <c r="AT168" s="35">
        <v>627612.92042774172</v>
      </c>
      <c r="AU168" s="79">
        <v>71.547872928762558</v>
      </c>
      <c r="AV168" s="121">
        <v>115.4</v>
      </c>
      <c r="AW168" s="35">
        <v>633889.04963201913</v>
      </c>
      <c r="AX168" s="79">
        <v>73.150796327535019</v>
      </c>
      <c r="AY168" s="121">
        <v>116.80000000000001</v>
      </c>
      <c r="AZ168" s="35">
        <v>640227.94012833934</v>
      </c>
      <c r="BA168" s="79">
        <v>74.778623406990036</v>
      </c>
      <c r="BB168" s="121">
        <v>118.20000000000002</v>
      </c>
      <c r="BC168" s="35">
        <v>646630.2195296227</v>
      </c>
      <c r="BD168" s="79">
        <v>76.431691948401422</v>
      </c>
      <c r="BE168" s="121">
        <v>119.60000000000002</v>
      </c>
      <c r="BF168" s="35">
        <v>653096.52172491897</v>
      </c>
      <c r="BG168" s="79">
        <v>78.110343998300323</v>
      </c>
      <c r="BH168" s="59">
        <v>121</v>
      </c>
      <c r="BI168" s="35">
        <v>659627.48694216821</v>
      </c>
      <c r="BJ168" s="79">
        <v>79.814925920002352</v>
      </c>
      <c r="BK168" s="121">
        <v>121</v>
      </c>
      <c r="BL168" s="35">
        <v>666223.76181158994</v>
      </c>
      <c r="BM168" s="79">
        <v>80.613075179202383</v>
      </c>
      <c r="BN168" s="121">
        <v>121</v>
      </c>
      <c r="BO168" s="35">
        <v>672885.9994297059</v>
      </c>
      <c r="BP168" s="79">
        <v>81.419205930994423</v>
      </c>
      <c r="BQ168" s="121">
        <v>121</v>
      </c>
      <c r="BR168" s="35">
        <v>679614.85942400293</v>
      </c>
      <c r="BS168" s="79">
        <v>82.233397990304354</v>
      </c>
      <c r="BT168" s="121">
        <v>121</v>
      </c>
      <c r="BU168" s="35">
        <v>686411.00801824301</v>
      </c>
      <c r="BV168" s="79">
        <v>83.055731970207404</v>
      </c>
      <c r="BW168" s="59">
        <v>121</v>
      </c>
      <c r="BX168" s="35">
        <v>693275.11809842545</v>
      </c>
      <c r="BY168" s="79">
        <v>83.886289289909485</v>
      </c>
      <c r="BZ168" s="121">
        <v>121.8</v>
      </c>
      <c r="CA168" s="35">
        <v>700207.86927940976</v>
      </c>
      <c r="CB168" s="79">
        <v>85.285318478232099</v>
      </c>
      <c r="CC168" s="121">
        <v>122.6</v>
      </c>
      <c r="CD168" s="35">
        <v>707209.94797220384</v>
      </c>
      <c r="CE168" s="79">
        <v>86.703939621392195</v>
      </c>
      <c r="CF168" s="121">
        <v>123.39999999999999</v>
      </c>
      <c r="CG168" s="35">
        <v>714282.04745192593</v>
      </c>
      <c r="CH168" s="79">
        <v>88.14240465556766</v>
      </c>
      <c r="CI168" s="121">
        <v>124.19999999999999</v>
      </c>
      <c r="CJ168" s="35">
        <v>721424.86792644521</v>
      </c>
      <c r="CK168" s="79">
        <v>89.600968596464483</v>
      </c>
      <c r="CL168" s="59">
        <v>125</v>
      </c>
      <c r="CM168" s="35">
        <v>728639.11660570966</v>
      </c>
      <c r="CN168" s="79">
        <v>91.079889575713707</v>
      </c>
      <c r="CO168" s="121">
        <v>126.2</v>
      </c>
      <c r="CP168" s="35">
        <v>735925.50777176674</v>
      </c>
      <c r="CQ168" s="79">
        <v>92.873799080796971</v>
      </c>
      <c r="CR168" s="121">
        <v>127.4</v>
      </c>
      <c r="CS168" s="35">
        <v>743284.76284948445</v>
      </c>
      <c r="CT168" s="79">
        <v>94.694478787024323</v>
      </c>
      <c r="CU168" s="121">
        <v>128.6</v>
      </c>
      <c r="CV168" s="35">
        <v>750717.61047797929</v>
      </c>
      <c r="CW168" s="79">
        <v>96.542284707468141</v>
      </c>
      <c r="CX168" s="121">
        <v>129.79999999999998</v>
      </c>
      <c r="CY168" s="35">
        <v>758224.78658275912</v>
      </c>
      <c r="CZ168" s="79">
        <v>98.417577298442126</v>
      </c>
      <c r="DA168" s="59">
        <v>131</v>
      </c>
      <c r="DB168" s="35">
        <v>765807.03444858675</v>
      </c>
      <c r="DC168" s="79">
        <v>100.32072151276488</v>
      </c>
    </row>
    <row r="169" spans="1:107" x14ac:dyDescent="0.35">
      <c r="A169" s="58" t="s">
        <v>51</v>
      </c>
      <c r="B169" s="56" t="s">
        <v>46</v>
      </c>
      <c r="C169" s="90">
        <v>0</v>
      </c>
      <c r="D169" s="65">
        <v>546000</v>
      </c>
      <c r="E169" s="79">
        <v>0</v>
      </c>
      <c r="F169" s="123">
        <v>0</v>
      </c>
      <c r="G169" s="35">
        <v>551460</v>
      </c>
      <c r="H169" s="79">
        <v>0</v>
      </c>
      <c r="I169" s="123">
        <v>0</v>
      </c>
      <c r="J169" s="35">
        <v>556974.6</v>
      </c>
      <c r="K169" s="79">
        <v>0</v>
      </c>
      <c r="L169" s="123">
        <v>0</v>
      </c>
      <c r="M169" s="35">
        <v>562544.34600000002</v>
      </c>
      <c r="N169" s="79">
        <v>0</v>
      </c>
      <c r="O169" s="59">
        <v>0</v>
      </c>
      <c r="P169" s="35">
        <v>568169.78946</v>
      </c>
      <c r="Q169" s="79">
        <v>0</v>
      </c>
      <c r="R169" s="123">
        <v>0</v>
      </c>
      <c r="S169" s="35">
        <v>573851.48735459999</v>
      </c>
      <c r="T169" s="79">
        <v>0</v>
      </c>
      <c r="U169" s="123">
        <v>0</v>
      </c>
      <c r="V169" s="35">
        <v>579590.00222814595</v>
      </c>
      <c r="W169" s="79">
        <v>0</v>
      </c>
      <c r="X169" s="123">
        <v>0</v>
      </c>
      <c r="Y169" s="35">
        <v>585385.9022504274</v>
      </c>
      <c r="Z169" s="79">
        <v>0</v>
      </c>
      <c r="AA169" s="123">
        <v>0</v>
      </c>
      <c r="AB169" s="35">
        <v>591239.7612729317</v>
      </c>
      <c r="AC169" s="79">
        <v>0</v>
      </c>
      <c r="AD169" s="59">
        <v>0</v>
      </c>
      <c r="AE169" s="35">
        <v>597152.15888566105</v>
      </c>
      <c r="AF169" s="79">
        <v>0</v>
      </c>
      <c r="AG169" s="123">
        <v>0</v>
      </c>
      <c r="AH169" s="35">
        <v>603123.68047451763</v>
      </c>
      <c r="AI169" s="79">
        <v>0</v>
      </c>
      <c r="AJ169" s="123">
        <v>0</v>
      </c>
      <c r="AK169" s="35">
        <v>609154.91727926279</v>
      </c>
      <c r="AL169" s="79">
        <v>0</v>
      </c>
      <c r="AM169" s="123">
        <v>0</v>
      </c>
      <c r="AN169" s="35">
        <v>615246.46645205538</v>
      </c>
      <c r="AO169" s="79">
        <v>0</v>
      </c>
      <c r="AP169" s="123">
        <v>0</v>
      </c>
      <c r="AQ169" s="35">
        <v>621398.93111657596</v>
      </c>
      <c r="AR169" s="79">
        <v>0</v>
      </c>
      <c r="AS169" s="59">
        <v>96</v>
      </c>
      <c r="AT169" s="35">
        <v>627612.92042774172</v>
      </c>
      <c r="AU169" s="79">
        <v>60.250840361063204</v>
      </c>
      <c r="AV169" s="123">
        <v>96</v>
      </c>
      <c r="AW169" s="35">
        <v>633889.04963201913</v>
      </c>
      <c r="AX169" s="79">
        <v>60.853348764673839</v>
      </c>
      <c r="AY169" s="123">
        <v>96</v>
      </c>
      <c r="AZ169" s="35">
        <v>640227.94012833934</v>
      </c>
      <c r="BA169" s="79">
        <v>61.461882252320571</v>
      </c>
      <c r="BB169" s="123">
        <v>96</v>
      </c>
      <c r="BC169" s="35">
        <v>646630.2195296227</v>
      </c>
      <c r="BD169" s="79">
        <v>62.076501074843776</v>
      </c>
      <c r="BE169" s="123">
        <v>96</v>
      </c>
      <c r="BF169" s="35">
        <v>653096.52172491897</v>
      </c>
      <c r="BG169" s="79">
        <v>62.697266085592226</v>
      </c>
      <c r="BH169" s="59">
        <v>96</v>
      </c>
      <c r="BI169" s="35">
        <v>659627.48694216821</v>
      </c>
      <c r="BJ169" s="79">
        <v>63.324238746448145</v>
      </c>
      <c r="BK169" s="123">
        <v>96</v>
      </c>
      <c r="BL169" s="35">
        <v>666223.76181158994</v>
      </c>
      <c r="BM169" s="79">
        <v>63.957481133912637</v>
      </c>
      <c r="BN169" s="123">
        <v>96</v>
      </c>
      <c r="BO169" s="35">
        <v>672885.9994297059</v>
      </c>
      <c r="BP169" s="79">
        <v>64.597055945251768</v>
      </c>
      <c r="BQ169" s="123">
        <v>96</v>
      </c>
      <c r="BR169" s="35">
        <v>679614.85942400293</v>
      </c>
      <c r="BS169" s="79">
        <v>65.243026504704275</v>
      </c>
      <c r="BT169" s="123">
        <v>96</v>
      </c>
      <c r="BU169" s="35">
        <v>686411.00801824301</v>
      </c>
      <c r="BV169" s="79">
        <v>65.89545676975132</v>
      </c>
      <c r="BW169" s="59">
        <v>96</v>
      </c>
      <c r="BX169" s="35">
        <v>693275.11809842545</v>
      </c>
      <c r="BY169" s="79">
        <v>66.55441133744884</v>
      </c>
      <c r="BZ169" s="123">
        <v>96</v>
      </c>
      <c r="CA169" s="35">
        <v>700207.86927940976</v>
      </c>
      <c r="CB169" s="79">
        <v>67.219955450823335</v>
      </c>
      <c r="CC169" s="123">
        <v>96</v>
      </c>
      <c r="CD169" s="35">
        <v>707209.94797220384</v>
      </c>
      <c r="CE169" s="79">
        <v>67.892155005331574</v>
      </c>
      <c r="CF169" s="123">
        <v>96</v>
      </c>
      <c r="CG169" s="35">
        <v>714282.04745192593</v>
      </c>
      <c r="CH169" s="79">
        <v>68.571076555384892</v>
      </c>
      <c r="CI169" s="123">
        <v>96</v>
      </c>
      <c r="CJ169" s="35">
        <v>721424.86792644521</v>
      </c>
      <c r="CK169" s="79">
        <v>69.256787320938741</v>
      </c>
      <c r="CL169" s="59">
        <v>96</v>
      </c>
      <c r="CM169" s="35">
        <v>728639.11660570966</v>
      </c>
      <c r="CN169" s="79">
        <v>69.949355194148126</v>
      </c>
      <c r="CO169" s="123">
        <v>96</v>
      </c>
      <c r="CP169" s="35">
        <v>735925.50777176674</v>
      </c>
      <c r="CQ169" s="79">
        <v>70.648848746089612</v>
      </c>
      <c r="CR169" s="123">
        <v>96</v>
      </c>
      <c r="CS169" s="35">
        <v>743284.76284948445</v>
      </c>
      <c r="CT169" s="79">
        <v>71.3553372335505</v>
      </c>
      <c r="CU169" s="123">
        <v>96</v>
      </c>
      <c r="CV169" s="35">
        <v>750717.61047797929</v>
      </c>
      <c r="CW169" s="79">
        <v>72.068890605886011</v>
      </c>
      <c r="CX169" s="123">
        <v>96</v>
      </c>
      <c r="CY169" s="35">
        <v>758224.78658275912</v>
      </c>
      <c r="CZ169" s="79">
        <v>72.789579511944879</v>
      </c>
      <c r="DA169" s="59">
        <v>96</v>
      </c>
      <c r="DB169" s="35">
        <v>765807.03444858675</v>
      </c>
      <c r="DC169" s="79">
        <v>73.517475307064331</v>
      </c>
    </row>
    <row r="170" spans="1:107" x14ac:dyDescent="0.35">
      <c r="A170" s="58" t="s">
        <v>246</v>
      </c>
      <c r="B170" s="56" t="s">
        <v>247</v>
      </c>
      <c r="C170" s="90">
        <v>40</v>
      </c>
      <c r="D170" s="65">
        <v>546000</v>
      </c>
      <c r="E170" s="79">
        <v>21.84</v>
      </c>
      <c r="F170" s="123">
        <v>40</v>
      </c>
      <c r="G170" s="35">
        <v>551460</v>
      </c>
      <c r="H170" s="79">
        <v>22.058399999999999</v>
      </c>
      <c r="I170" s="123">
        <v>40</v>
      </c>
      <c r="J170" s="35">
        <v>556974.6</v>
      </c>
      <c r="K170" s="79">
        <v>22.278984000000001</v>
      </c>
      <c r="L170" s="123">
        <v>40</v>
      </c>
      <c r="M170" s="35">
        <v>562544.34600000002</v>
      </c>
      <c r="N170" s="79">
        <v>22.501773839999998</v>
      </c>
      <c r="O170" s="59">
        <v>40</v>
      </c>
      <c r="P170" s="35">
        <v>568169.78946</v>
      </c>
      <c r="Q170" s="79">
        <v>22.7267915784</v>
      </c>
      <c r="R170" s="123">
        <v>40</v>
      </c>
      <c r="S170" s="35">
        <v>573851.48735459999</v>
      </c>
      <c r="T170" s="79">
        <v>22.954059494183998</v>
      </c>
      <c r="U170" s="123">
        <v>40</v>
      </c>
      <c r="V170" s="35">
        <v>579590.00222814595</v>
      </c>
      <c r="W170" s="79">
        <v>23.183600089125839</v>
      </c>
      <c r="X170" s="123">
        <v>40</v>
      </c>
      <c r="Y170" s="35">
        <v>585385.9022504274</v>
      </c>
      <c r="Z170" s="79">
        <v>23.415436090017096</v>
      </c>
      <c r="AA170" s="123">
        <v>40</v>
      </c>
      <c r="AB170" s="35">
        <v>591239.7612729317</v>
      </c>
      <c r="AC170" s="79">
        <v>23.649590450917266</v>
      </c>
      <c r="AD170" s="59">
        <v>60</v>
      </c>
      <c r="AE170" s="35">
        <v>597152.15888566105</v>
      </c>
      <c r="AF170" s="79">
        <v>35.829129533139664</v>
      </c>
      <c r="AG170" s="123">
        <v>60</v>
      </c>
      <c r="AH170" s="35">
        <v>603123.68047451763</v>
      </c>
      <c r="AI170" s="79">
        <v>36.187420828471055</v>
      </c>
      <c r="AJ170" s="123">
        <v>60</v>
      </c>
      <c r="AK170" s="35">
        <v>609154.91727926279</v>
      </c>
      <c r="AL170" s="79">
        <v>36.549295036755773</v>
      </c>
      <c r="AM170" s="123">
        <v>60</v>
      </c>
      <c r="AN170" s="35">
        <v>615246.46645205538</v>
      </c>
      <c r="AO170" s="79">
        <v>36.914787987123326</v>
      </c>
      <c r="AP170" s="123">
        <v>60</v>
      </c>
      <c r="AQ170" s="35">
        <v>621398.93111657596</v>
      </c>
      <c r="AR170" s="79">
        <v>37.283935866994561</v>
      </c>
      <c r="AS170" s="59">
        <v>85</v>
      </c>
      <c r="AT170" s="35">
        <v>627612.92042774172</v>
      </c>
      <c r="AU170" s="79">
        <v>53.347098236358043</v>
      </c>
      <c r="AV170" s="123">
        <v>85</v>
      </c>
      <c r="AW170" s="35">
        <v>633889.04963201913</v>
      </c>
      <c r="AX170" s="79">
        <v>53.880569218721625</v>
      </c>
      <c r="AY170" s="123">
        <v>85</v>
      </c>
      <c r="AZ170" s="35">
        <v>640227.94012833934</v>
      </c>
      <c r="BA170" s="79">
        <v>54.419374910908843</v>
      </c>
      <c r="BB170" s="123">
        <v>85</v>
      </c>
      <c r="BC170" s="35">
        <v>646630.2195296227</v>
      </c>
      <c r="BD170" s="79">
        <v>54.963568660017927</v>
      </c>
      <c r="BE170" s="123">
        <v>85</v>
      </c>
      <c r="BF170" s="35">
        <v>653096.52172491897</v>
      </c>
      <c r="BG170" s="79">
        <v>55.513204346618117</v>
      </c>
      <c r="BH170" s="59">
        <v>95</v>
      </c>
      <c r="BI170" s="35">
        <v>659627.48694216821</v>
      </c>
      <c r="BJ170" s="79">
        <v>62.664611259505982</v>
      </c>
      <c r="BK170" s="123">
        <v>95</v>
      </c>
      <c r="BL170" s="35">
        <v>666223.76181158994</v>
      </c>
      <c r="BM170" s="79">
        <v>63.291257372101043</v>
      </c>
      <c r="BN170" s="123">
        <v>95</v>
      </c>
      <c r="BO170" s="35">
        <v>672885.9994297059</v>
      </c>
      <c r="BP170" s="79">
        <v>63.924169945822058</v>
      </c>
      <c r="BQ170" s="123">
        <v>95</v>
      </c>
      <c r="BR170" s="35">
        <v>679614.85942400293</v>
      </c>
      <c r="BS170" s="79">
        <v>64.563411645280283</v>
      </c>
      <c r="BT170" s="123">
        <v>95</v>
      </c>
      <c r="BU170" s="35">
        <v>686411.00801824301</v>
      </c>
      <c r="BV170" s="79">
        <v>65.20904576173308</v>
      </c>
      <c r="BW170" s="59">
        <v>115</v>
      </c>
      <c r="BX170" s="35">
        <v>693275.11809842545</v>
      </c>
      <c r="BY170" s="79">
        <v>79.726638581318923</v>
      </c>
      <c r="BZ170" s="123">
        <v>115</v>
      </c>
      <c r="CA170" s="35">
        <v>700207.86927940976</v>
      </c>
      <c r="CB170" s="79">
        <v>80.523904967132125</v>
      </c>
      <c r="CC170" s="123">
        <v>115</v>
      </c>
      <c r="CD170" s="35">
        <v>707209.94797220384</v>
      </c>
      <c r="CE170" s="79">
        <v>81.32914401680344</v>
      </c>
      <c r="CF170" s="123">
        <v>115</v>
      </c>
      <c r="CG170" s="35">
        <v>714282.04745192593</v>
      </c>
      <c r="CH170" s="79">
        <v>82.142435456971484</v>
      </c>
      <c r="CI170" s="123">
        <v>115</v>
      </c>
      <c r="CJ170" s="35">
        <v>721424.86792644521</v>
      </c>
      <c r="CK170" s="79">
        <v>82.963859811541198</v>
      </c>
      <c r="CL170" s="59">
        <v>125</v>
      </c>
      <c r="CM170" s="35">
        <v>728639.11660570966</v>
      </c>
      <c r="CN170" s="79">
        <v>91.079889575713707</v>
      </c>
      <c r="CO170" s="123">
        <v>125</v>
      </c>
      <c r="CP170" s="35">
        <v>735925.50777176674</v>
      </c>
      <c r="CQ170" s="79">
        <v>91.990688471470847</v>
      </c>
      <c r="CR170" s="123">
        <v>125</v>
      </c>
      <c r="CS170" s="35">
        <v>743284.76284948445</v>
      </c>
      <c r="CT170" s="79">
        <v>92.910595356185553</v>
      </c>
      <c r="CU170" s="123">
        <v>125</v>
      </c>
      <c r="CV170" s="35">
        <v>750717.61047797929</v>
      </c>
      <c r="CW170" s="79">
        <v>93.839701309747412</v>
      </c>
      <c r="CX170" s="123">
        <v>125</v>
      </c>
      <c r="CY170" s="35">
        <v>758224.78658275912</v>
      </c>
      <c r="CZ170" s="79">
        <v>94.778098322844897</v>
      </c>
      <c r="DA170" s="59">
        <v>130</v>
      </c>
      <c r="DB170" s="35">
        <v>765807.03444858675</v>
      </c>
      <c r="DC170" s="79">
        <v>99.554914478316277</v>
      </c>
    </row>
    <row r="171" spans="1:107" x14ac:dyDescent="0.35">
      <c r="A171" s="9" t="s">
        <v>52</v>
      </c>
      <c r="B171" s="10" t="s">
        <v>273</v>
      </c>
      <c r="C171" s="133">
        <v>7674</v>
      </c>
      <c r="D171" s="134">
        <v>356938</v>
      </c>
      <c r="E171" s="79">
        <v>2739.1422120000002</v>
      </c>
      <c r="F171" s="93">
        <v>7604.9340000000002</v>
      </c>
      <c r="G171" s="35">
        <v>360507.38</v>
      </c>
      <c r="H171" s="79">
        <v>2741.63483141292</v>
      </c>
      <c r="I171" s="93">
        <v>7536.4895940000006</v>
      </c>
      <c r="J171" s="35">
        <v>364112.45380000002</v>
      </c>
      <c r="K171" s="79">
        <v>2744.1297191095059</v>
      </c>
      <c r="L171" s="93">
        <v>7468.661187654001</v>
      </c>
      <c r="M171" s="35">
        <v>367753.57833799999</v>
      </c>
      <c r="N171" s="79">
        <v>2746.6268771538957</v>
      </c>
      <c r="O171" s="93">
        <v>7401.4432369651149</v>
      </c>
      <c r="P171" s="35">
        <v>371431.11412137997</v>
      </c>
      <c r="Q171" s="79">
        <v>2749.1263076121054</v>
      </c>
      <c r="R171" s="93">
        <v>7334.8302478324285</v>
      </c>
      <c r="S171" s="35">
        <v>375145.42526259378</v>
      </c>
      <c r="T171" s="79">
        <v>2751.6280125520325</v>
      </c>
      <c r="U171" s="93">
        <v>7268.8167756019366</v>
      </c>
      <c r="V171" s="35">
        <v>378896.87951521971</v>
      </c>
      <c r="W171" s="79">
        <v>2754.1319940434546</v>
      </c>
      <c r="X171" s="93">
        <v>7203.0339837827387</v>
      </c>
      <c r="Y171" s="35">
        <v>382685.84831037192</v>
      </c>
      <c r="Z171" s="79">
        <v>2756.4991704923355</v>
      </c>
      <c r="AA171" s="93">
        <v>7134.8932822961542</v>
      </c>
      <c r="AB171" s="35">
        <v>386512.70679347566</v>
      </c>
      <c r="AC171" s="79">
        <v>2757.7269152228728</v>
      </c>
      <c r="AD171" s="93">
        <v>7065.1140259952981</v>
      </c>
      <c r="AE171" s="35">
        <v>390377.83386141044</v>
      </c>
      <c r="AF171" s="79">
        <v>2758.0639094519133</v>
      </c>
      <c r="AG171" s="93">
        <v>6993.827025473006</v>
      </c>
      <c r="AH171" s="35">
        <v>394281.61220002454</v>
      </c>
      <c r="AI171" s="79">
        <v>2757.5373950515991</v>
      </c>
      <c r="AJ171" s="93">
        <v>6921.0212861378322</v>
      </c>
      <c r="AK171" s="35">
        <v>398224.42832202476</v>
      </c>
      <c r="AL171" s="79">
        <v>2756.1197450768027</v>
      </c>
      <c r="AM171" s="93">
        <v>6846.8279379504347</v>
      </c>
      <c r="AN171" s="35">
        <v>402206.67260524502</v>
      </c>
      <c r="AO171" s="79">
        <v>2753.839882823675</v>
      </c>
      <c r="AP171" s="93">
        <v>6771.2389575154621</v>
      </c>
      <c r="AQ171" s="35">
        <v>406228.73933129746</v>
      </c>
      <c r="AR171" s="79">
        <v>2750.6718654224746</v>
      </c>
      <c r="AS171" s="93">
        <v>6694.3853953476619</v>
      </c>
      <c r="AT171" s="35">
        <v>410291.02672461042</v>
      </c>
      <c r="AU171" s="79">
        <v>2746.646257147429</v>
      </c>
      <c r="AV171" s="93">
        <v>6616.3288616379077</v>
      </c>
      <c r="AW171" s="35">
        <v>414393.93699185655</v>
      </c>
      <c r="AX171" s="79">
        <v>2741.766565406981</v>
      </c>
      <c r="AY171" s="93">
        <v>6537.0652418754853</v>
      </c>
      <c r="AZ171" s="35">
        <v>418537.8763617751</v>
      </c>
      <c r="BA171" s="79">
        <v>2736.0094039729397</v>
      </c>
      <c r="BB171" s="93">
        <v>6456.7247100528357</v>
      </c>
      <c r="BC171" s="35">
        <v>422723.25512539287</v>
      </c>
      <c r="BD171" s="79">
        <v>2729.407686882093</v>
      </c>
      <c r="BE171" s="93">
        <v>6375.3054114590695</v>
      </c>
      <c r="BF171" s="35">
        <v>426950.48767664679</v>
      </c>
      <c r="BG171" s="79">
        <v>2721.9397545100151</v>
      </c>
      <c r="BH171" s="93">
        <v>6292.9364655430181</v>
      </c>
      <c r="BI171" s="35">
        <v>431219.99255341326</v>
      </c>
      <c r="BJ171" s="79">
        <v>2713.640015810563</v>
      </c>
      <c r="BK171" s="93">
        <v>6209.6179867392284</v>
      </c>
      <c r="BL171" s="35">
        <v>435532.1924789474</v>
      </c>
      <c r="BM171" s="79">
        <v>2704.4885362212435</v>
      </c>
      <c r="BN171" s="93">
        <v>6124.8567012202384</v>
      </c>
      <c r="BO171" s="35">
        <v>439887.51440373686</v>
      </c>
      <c r="BP171" s="79">
        <v>2694.2479903788417</v>
      </c>
      <c r="BQ171" s="93">
        <v>6038.3737245990087</v>
      </c>
      <c r="BR171" s="35">
        <v>444286.38954777422</v>
      </c>
      <c r="BS171" s="79">
        <v>2682.7672608422395</v>
      </c>
      <c r="BT171" s="93">
        <v>5950.2738519571094</v>
      </c>
      <c r="BU171" s="35">
        <v>448729.25344325195</v>
      </c>
      <c r="BV171" s="79">
        <v>2670.061943371617</v>
      </c>
      <c r="BW171" s="93">
        <v>5860.6032250081162</v>
      </c>
      <c r="BX171" s="35">
        <v>453216.54597768449</v>
      </c>
      <c r="BY171" s="79">
        <v>2656.1223509838569</v>
      </c>
      <c r="BZ171" s="93">
        <v>5769.5294508914903</v>
      </c>
      <c r="CA171" s="35">
        <v>457748.71143746132</v>
      </c>
      <c r="CB171" s="79">
        <v>2640.9946717460634</v>
      </c>
      <c r="CC171" s="93">
        <v>5677.101589088209</v>
      </c>
      <c r="CD171" s="35">
        <v>462326.19855183596</v>
      </c>
      <c r="CE171" s="79">
        <v>2624.6727964757388</v>
      </c>
      <c r="CF171" s="93">
        <v>5583.4861838841443</v>
      </c>
      <c r="CG171" s="35">
        <v>466949.46053735435</v>
      </c>
      <c r="CH171" s="79">
        <v>2607.2058614824723</v>
      </c>
      <c r="CI171" s="93">
        <v>5488.7902582054694</v>
      </c>
      <c r="CJ171" s="35">
        <v>471618.95514272788</v>
      </c>
      <c r="CK171" s="79">
        <v>2588.6175265724469</v>
      </c>
      <c r="CL171" s="93">
        <v>5393.0657561023663</v>
      </c>
      <c r="CM171" s="35">
        <v>476335.14469415514</v>
      </c>
      <c r="CN171" s="79">
        <v>2568.9067572781137</v>
      </c>
      <c r="CO171" s="93">
        <v>5296.098433807646</v>
      </c>
      <c r="CP171" s="35">
        <v>481098.49614109669</v>
      </c>
      <c r="CQ171" s="79">
        <v>2547.9449919200761</v>
      </c>
      <c r="CR171" s="93">
        <v>5197.9617298291905</v>
      </c>
      <c r="CS171" s="35">
        <v>485909.48110250768</v>
      </c>
      <c r="CT171" s="79">
        <v>2525.7388869319952</v>
      </c>
      <c r="CU171" s="93">
        <v>5098.8365996413477</v>
      </c>
      <c r="CV171" s="35">
        <v>490768.57591353275</v>
      </c>
      <c r="CW171" s="79">
        <v>2502.3487768217842</v>
      </c>
      <c r="CX171" s="93">
        <v>4998.848413922381</v>
      </c>
      <c r="CY171" s="35">
        <v>495676.2616726681</v>
      </c>
      <c r="CZ171" s="79">
        <v>2477.8104944813917</v>
      </c>
      <c r="DA171" s="93">
        <v>4898.0716298977059</v>
      </c>
      <c r="DB171" s="35">
        <v>500633.02428939479</v>
      </c>
      <c r="DC171" s="79">
        <v>2452.1364132617737</v>
      </c>
    </row>
    <row r="172" spans="1:107" x14ac:dyDescent="0.35">
      <c r="A172" s="9" t="s">
        <v>53</v>
      </c>
      <c r="B172" s="10" t="s">
        <v>108</v>
      </c>
      <c r="C172" s="133">
        <v>6781.4448840000005</v>
      </c>
      <c r="D172" s="13">
        <v>863101.19558863144</v>
      </c>
      <c r="E172" s="79">
        <v>5853.0731871988082</v>
      </c>
      <c r="F172" s="120">
        <v>6885.5690482211239</v>
      </c>
      <c r="G172" s="35">
        <v>871732.2075445177</v>
      </c>
      <c r="H172" s="79">
        <v>6002.3723066060038</v>
      </c>
      <c r="I172" s="120">
        <v>6991.2919634105438</v>
      </c>
      <c r="J172" s="35">
        <v>880449.52961996291</v>
      </c>
      <c r="K172" s="79">
        <v>6155.4797206206395</v>
      </c>
      <c r="L172" s="120">
        <v>7098.638177229006</v>
      </c>
      <c r="M172" s="35">
        <v>889254.0249161626</v>
      </c>
      <c r="N172" s="79">
        <v>6312.4925705244259</v>
      </c>
      <c r="O172" s="120">
        <v>7207.6326142487687</v>
      </c>
      <c r="P172" s="35">
        <v>898146.56516532425</v>
      </c>
      <c r="Q172" s="79">
        <v>6473.5104754610975</v>
      </c>
      <c r="R172" s="120">
        <v>7318.3005817408075</v>
      </c>
      <c r="S172" s="35">
        <v>907128.03081697749</v>
      </c>
      <c r="T172" s="79">
        <v>6638.635595641279</v>
      </c>
      <c r="U172" s="120">
        <v>7430.6677755508754</v>
      </c>
      <c r="V172" s="35">
        <v>916199.31112514727</v>
      </c>
      <c r="W172" s="79">
        <v>6807.9726971595419</v>
      </c>
      <c r="X172" s="120">
        <v>7544.7602860657871</v>
      </c>
      <c r="Y172" s="35">
        <v>925361.30423639878</v>
      </c>
      <c r="Z172" s="79">
        <v>6981.6292184648219</v>
      </c>
      <c r="AA172" s="120">
        <v>7660.6046042713115</v>
      </c>
      <c r="AB172" s="35">
        <v>934614.91727876279</v>
      </c>
      <c r="AC172" s="79">
        <v>7159.7153385263418</v>
      </c>
      <c r="AD172" s="120">
        <v>7778.2276279030757</v>
      </c>
      <c r="AE172" s="35">
        <v>943961.06645155046</v>
      </c>
      <c r="AF172" s="79">
        <v>7342.3440467383016</v>
      </c>
      <c r="AG172" s="120">
        <v>7801.562310786785</v>
      </c>
      <c r="AH172" s="35">
        <v>953400.67711606598</v>
      </c>
      <c r="AI172" s="79">
        <v>7438.0147896673016</v>
      </c>
      <c r="AJ172" s="120">
        <v>7824.9669977191452</v>
      </c>
      <c r="AK172" s="35">
        <v>962934.68388722662</v>
      </c>
      <c r="AL172" s="79">
        <v>7534.9321223766665</v>
      </c>
      <c r="AM172" s="120">
        <v>7848.4418987123026</v>
      </c>
      <c r="AN172" s="35">
        <v>972564.03072609892</v>
      </c>
      <c r="AO172" s="79">
        <v>7633.1122879312343</v>
      </c>
      <c r="AP172" s="120">
        <v>7871.9872244084399</v>
      </c>
      <c r="AQ172" s="35">
        <v>982289.67103335995</v>
      </c>
      <c r="AR172" s="79">
        <v>7732.5717410429779</v>
      </c>
      <c r="AS172" s="120">
        <v>7895.6031860816656</v>
      </c>
      <c r="AT172" s="35">
        <v>992112.56774369359</v>
      </c>
      <c r="AU172" s="79">
        <v>7833.3271508287698</v>
      </c>
      <c r="AV172" s="120">
        <v>7919.2899956399106</v>
      </c>
      <c r="AW172" s="35">
        <v>1002033.6934211305</v>
      </c>
      <c r="AX172" s="79">
        <v>7935.3954036040686</v>
      </c>
      <c r="AY172" s="120">
        <v>7943.0478656268306</v>
      </c>
      <c r="AZ172" s="35">
        <v>1012054.0303553418</v>
      </c>
      <c r="BA172" s="79">
        <v>8038.79360571303</v>
      </c>
      <c r="BB172" s="120">
        <v>7966.877009223711</v>
      </c>
      <c r="BC172" s="35">
        <v>1022174.5706588953</v>
      </c>
      <c r="BD172" s="79">
        <v>8143.5390863954708</v>
      </c>
      <c r="BE172" s="120">
        <v>7990.7776402513819</v>
      </c>
      <c r="BF172" s="35">
        <v>1032396.3163654843</v>
      </c>
      <c r="BG172" s="79">
        <v>8249.6494006912035</v>
      </c>
      <c r="BH172" s="120">
        <v>8014.7499731721364</v>
      </c>
      <c r="BI172" s="35">
        <v>1042720.2795291392</v>
      </c>
      <c r="BJ172" s="79">
        <v>8357.142332382211</v>
      </c>
      <c r="BK172" s="120">
        <v>8038.7942230916524</v>
      </c>
      <c r="BL172" s="35">
        <v>1053147.4823244305</v>
      </c>
      <c r="BM172" s="79">
        <v>8466.0358969731496</v>
      </c>
      <c r="BN172" s="120">
        <v>8062.910605760927</v>
      </c>
      <c r="BO172" s="35">
        <v>1063678.9571476749</v>
      </c>
      <c r="BP172" s="79">
        <v>8576.3483447107101</v>
      </c>
      <c r="BQ172" s="120">
        <v>8087.09933757821</v>
      </c>
      <c r="BR172" s="35">
        <v>1074315.7467191517</v>
      </c>
      <c r="BS172" s="79">
        <v>8688.0981636422912</v>
      </c>
      <c r="BT172" s="120">
        <v>8111.3606355909442</v>
      </c>
      <c r="BU172" s="35">
        <v>1085058.9041863433</v>
      </c>
      <c r="BV172" s="79">
        <v>8801.3040827145524</v>
      </c>
      <c r="BW172" s="120">
        <v>8135.6947174977167</v>
      </c>
      <c r="BX172" s="35">
        <v>1095909.4932282066</v>
      </c>
      <c r="BY172" s="79">
        <v>8915.9850749123216</v>
      </c>
      <c r="BZ172" s="120">
        <v>8160.1018016502103</v>
      </c>
      <c r="CA172" s="35">
        <v>1106868.5881604888</v>
      </c>
      <c r="CB172" s="79">
        <v>9032.1603604384291</v>
      </c>
      <c r="CC172" s="120">
        <v>8184.582107055161</v>
      </c>
      <c r="CD172" s="35">
        <v>1117937.2740420937</v>
      </c>
      <c r="CE172" s="79">
        <v>9149.8494099349427</v>
      </c>
      <c r="CF172" s="120">
        <v>8209.1358533763268</v>
      </c>
      <c r="CG172" s="35">
        <v>1129116.6467825146</v>
      </c>
      <c r="CH172" s="79">
        <v>9269.0719477463954</v>
      </c>
      <c r="CI172" s="120">
        <v>8233.7632609364555</v>
      </c>
      <c r="CJ172" s="35">
        <v>1140407.8132503398</v>
      </c>
      <c r="CK172" s="79">
        <v>9389.8479552255303</v>
      </c>
      <c r="CL172" s="120">
        <v>8258.4645507192654</v>
      </c>
      <c r="CM172" s="35">
        <v>1151811.8913828433</v>
      </c>
      <c r="CN172" s="79">
        <v>9512.1976740821192</v>
      </c>
      <c r="CO172" s="120">
        <v>8283.2399443714239</v>
      </c>
      <c r="CP172" s="35">
        <v>1163330.0102966717</v>
      </c>
      <c r="CQ172" s="79">
        <v>9636.14160977541</v>
      </c>
      <c r="CR172" s="120">
        <v>8308.0896642045391</v>
      </c>
      <c r="CS172" s="35">
        <v>1174963.3103996385</v>
      </c>
      <c r="CT172" s="79">
        <v>9761.7005349507872</v>
      </c>
      <c r="CU172" s="120">
        <v>8333.0139331971532</v>
      </c>
      <c r="CV172" s="35">
        <v>1186712.9435036348</v>
      </c>
      <c r="CW172" s="79">
        <v>9888.8954929211941</v>
      </c>
      <c r="CX172" s="120">
        <v>8358.0129749967455</v>
      </c>
      <c r="CY172" s="35">
        <v>1198580.0729386711</v>
      </c>
      <c r="CZ172" s="79">
        <v>10017.747801193958</v>
      </c>
      <c r="DA172" s="120">
        <v>8383.087013921735</v>
      </c>
      <c r="DB172" s="35">
        <v>1210565.8736680578</v>
      </c>
      <c r="DC172" s="79">
        <v>10148.279055043517</v>
      </c>
    </row>
    <row r="173" spans="1:107" x14ac:dyDescent="0.35">
      <c r="A173" s="58" t="s">
        <v>54</v>
      </c>
      <c r="B173" s="55" t="s">
        <v>11</v>
      </c>
      <c r="C173" s="90">
        <v>5313.3165720000015</v>
      </c>
      <c r="D173" s="65">
        <v>884062</v>
      </c>
      <c r="E173" s="79">
        <v>4697.3012752754648</v>
      </c>
      <c r="F173" s="59">
        <v>5402.6207362211244</v>
      </c>
      <c r="G173" s="35">
        <v>892902.62</v>
      </c>
      <c r="H173" s="79">
        <v>4824.0142102381706</v>
      </c>
      <c r="I173" s="59">
        <v>5493.5236514105436</v>
      </c>
      <c r="J173" s="35">
        <v>901831.64619999996</v>
      </c>
      <c r="K173" s="79">
        <v>4954.2334779902048</v>
      </c>
      <c r="L173" s="59">
        <v>5586.0498652290071</v>
      </c>
      <c r="M173" s="35">
        <v>910849.96266199998</v>
      </c>
      <c r="N173" s="79">
        <v>5088.0533111719114</v>
      </c>
      <c r="O173" s="59">
        <v>5417.6829128841846</v>
      </c>
      <c r="P173" s="35">
        <v>919958.46228861995</v>
      </c>
      <c r="Q173" s="79">
        <v>4984.0432417042657</v>
      </c>
      <c r="R173" s="59">
        <v>5499.9508803762237</v>
      </c>
      <c r="S173" s="35">
        <v>929158.04691150622</v>
      </c>
      <c r="T173" s="79">
        <v>5110.3236181195907</v>
      </c>
      <c r="U173" s="59">
        <v>5583.9180741862911</v>
      </c>
      <c r="V173" s="35">
        <v>938449.62738062127</v>
      </c>
      <c r="W173" s="79">
        <v>5240.225836044041</v>
      </c>
      <c r="X173" s="59">
        <v>5669.6105847012032</v>
      </c>
      <c r="Y173" s="35">
        <v>947834.12365442747</v>
      </c>
      <c r="Z173" s="79">
        <v>5373.8503800121307</v>
      </c>
      <c r="AA173" s="59">
        <v>5757.054902906727</v>
      </c>
      <c r="AB173" s="35">
        <v>957312.46489097178</v>
      </c>
      <c r="AC173" s="79">
        <v>5511.3004196142929</v>
      </c>
      <c r="AD173" s="59">
        <v>5932.6644752850771</v>
      </c>
      <c r="AE173" s="35">
        <v>966885.58953988156</v>
      </c>
      <c r="AF173" s="79">
        <v>5736.207788728324</v>
      </c>
      <c r="AG173" s="59">
        <v>6276.9991581687864</v>
      </c>
      <c r="AH173" s="35">
        <v>976554.44543528033</v>
      </c>
      <c r="AI173" s="79">
        <v>6129.8314319032406</v>
      </c>
      <c r="AJ173" s="59">
        <v>6299.4038451011465</v>
      </c>
      <c r="AK173" s="35">
        <v>986319.98988963314</v>
      </c>
      <c r="AL173" s="79">
        <v>6213.2279368108784</v>
      </c>
      <c r="AM173" s="59">
        <v>6321.878746094304</v>
      </c>
      <c r="AN173" s="35">
        <v>996183.18978852953</v>
      </c>
      <c r="AO173" s="79">
        <v>6297.7493347405325</v>
      </c>
      <c r="AP173" s="59">
        <v>6344.4240717904413</v>
      </c>
      <c r="AQ173" s="35">
        <v>1006145.0216864148</v>
      </c>
      <c r="AR173" s="79">
        <v>6383.4106952994061</v>
      </c>
      <c r="AS173" s="59">
        <v>6270.7915224304106</v>
      </c>
      <c r="AT173" s="35">
        <v>1016206.471903279</v>
      </c>
      <c r="AU173" s="79">
        <v>6372.418929049999</v>
      </c>
      <c r="AV173" s="59">
        <v>6281.6783319886554</v>
      </c>
      <c r="AW173" s="35">
        <v>1026368.5366223118</v>
      </c>
      <c r="AX173" s="79">
        <v>6447.3169971352809</v>
      </c>
      <c r="AY173" s="59">
        <v>6292.6362019755752</v>
      </c>
      <c r="AZ173" s="35">
        <v>1036632.2219885349</v>
      </c>
      <c r="BA173" s="79">
        <v>6523.1494482194357</v>
      </c>
      <c r="BB173" s="59">
        <v>6303.6653455724563</v>
      </c>
      <c r="BC173" s="35">
        <v>1046998.5442084202</v>
      </c>
      <c r="BD173" s="79">
        <v>6599.9284399914304</v>
      </c>
      <c r="BE173" s="59">
        <v>6314.765976600127</v>
      </c>
      <c r="BF173" s="35">
        <v>1057468.5296505045</v>
      </c>
      <c r="BG173" s="79">
        <v>6677.6662923623689</v>
      </c>
      <c r="BH173" s="59">
        <v>6323.4846215208809</v>
      </c>
      <c r="BI173" s="35">
        <v>1068043.2149470095</v>
      </c>
      <c r="BJ173" s="79">
        <v>6753.7548448371354</v>
      </c>
      <c r="BK173" s="59">
        <v>6338.1288714403972</v>
      </c>
      <c r="BL173" s="35">
        <v>1078723.6470964795</v>
      </c>
      <c r="BM173" s="79">
        <v>6837.0894919676794</v>
      </c>
      <c r="BN173" s="59">
        <v>6352.8452541096713</v>
      </c>
      <c r="BO173" s="35">
        <v>1089510.8835674443</v>
      </c>
      <c r="BP173" s="79">
        <v>6921.4940459722729</v>
      </c>
      <c r="BQ173" s="59">
        <v>6367.6339859269547</v>
      </c>
      <c r="BR173" s="35">
        <v>1100405.9924031186</v>
      </c>
      <c r="BS173" s="79">
        <v>7006.9825955437764</v>
      </c>
      <c r="BT173" s="59">
        <v>6382.4952839396883</v>
      </c>
      <c r="BU173" s="35">
        <v>1111410.0523271498</v>
      </c>
      <c r="BV173" s="79">
        <v>7093.5694175011959</v>
      </c>
      <c r="BW173" s="59">
        <v>6397.4293658464612</v>
      </c>
      <c r="BX173" s="35">
        <v>1122524.1528504214</v>
      </c>
      <c r="BY173" s="79">
        <v>7181.2689793172076</v>
      </c>
      <c r="BZ173" s="59">
        <v>6408.2364499989544</v>
      </c>
      <c r="CA173" s="35">
        <v>1133749.3943789257</v>
      </c>
      <c r="CB173" s="79">
        <v>7265.334194223271</v>
      </c>
      <c r="CC173" s="59">
        <v>6419.1167554039057</v>
      </c>
      <c r="CD173" s="35">
        <v>1145086.8883227149</v>
      </c>
      <c r="CE173" s="79">
        <v>7350.4464312256605</v>
      </c>
      <c r="CF173" s="59">
        <v>6430.0705017250712</v>
      </c>
      <c r="CG173" s="35">
        <v>1156537.7572059422</v>
      </c>
      <c r="CH173" s="79">
        <v>7436.6193167412011</v>
      </c>
      <c r="CI173" s="59">
        <v>6441.0979092851994</v>
      </c>
      <c r="CJ173" s="35">
        <v>1168103.1347780016</v>
      </c>
      <c r="CK173" s="79">
        <v>7523.866659248074</v>
      </c>
      <c r="CL173" s="59">
        <v>6452.1991990680099</v>
      </c>
      <c r="CM173" s="35">
        <v>1179784.1661257816</v>
      </c>
      <c r="CN173" s="79">
        <v>7612.2024517498885</v>
      </c>
      <c r="CO173" s="59">
        <v>6473.1745927201682</v>
      </c>
      <c r="CP173" s="35">
        <v>1191582.0077870395</v>
      </c>
      <c r="CQ173" s="79">
        <v>7713.3183779495494</v>
      </c>
      <c r="CR173" s="59">
        <v>6494.2243125532841</v>
      </c>
      <c r="CS173" s="35">
        <v>1203497.82786491</v>
      </c>
      <c r="CT173" s="79">
        <v>7815.7848538253656</v>
      </c>
      <c r="CU173" s="59">
        <v>6515.348581545898</v>
      </c>
      <c r="CV173" s="35">
        <v>1215532.806143559</v>
      </c>
      <c r="CW173" s="79">
        <v>7919.6199443299429</v>
      </c>
      <c r="CX173" s="59">
        <v>6536.5476233454901</v>
      </c>
      <c r="CY173" s="35">
        <v>1227688.1342049947</v>
      </c>
      <c r="CZ173" s="79">
        <v>8024.8419558471169</v>
      </c>
      <c r="DA173" s="59">
        <v>6557.0216622704802</v>
      </c>
      <c r="DB173" s="35">
        <v>1239965.0155470446</v>
      </c>
      <c r="DC173" s="79">
        <v>8130.4774673995234</v>
      </c>
    </row>
    <row r="174" spans="1:107" x14ac:dyDescent="0.35">
      <c r="A174" s="58" t="s">
        <v>55</v>
      </c>
      <c r="B174" s="55" t="s">
        <v>40</v>
      </c>
      <c r="C174" s="90">
        <v>220.32000000000002</v>
      </c>
      <c r="D174" s="65">
        <v>238888.88888888888</v>
      </c>
      <c r="E174" s="79">
        <v>52.631999999999998</v>
      </c>
      <c r="F174" s="123">
        <v>220.32000000000002</v>
      </c>
      <c r="G174" s="35">
        <v>241277.77777777778</v>
      </c>
      <c r="H174" s="79">
        <v>53.15832000000001</v>
      </c>
      <c r="I174" s="123">
        <v>220.32000000000002</v>
      </c>
      <c r="J174" s="35">
        <v>243690.55555555556</v>
      </c>
      <c r="K174" s="79">
        <v>53.689903200000003</v>
      </c>
      <c r="L174" s="123">
        <v>220.32000000000002</v>
      </c>
      <c r="M174" s="35">
        <v>246127.46111111113</v>
      </c>
      <c r="N174" s="79">
        <v>54.226802232000011</v>
      </c>
      <c r="O174" s="59">
        <v>220.68</v>
      </c>
      <c r="P174" s="35">
        <v>248588.73572222225</v>
      </c>
      <c r="Q174" s="79">
        <v>54.858562199180007</v>
      </c>
      <c r="R174" s="123">
        <v>220.68</v>
      </c>
      <c r="S174" s="35">
        <v>251074.62307944449</v>
      </c>
      <c r="T174" s="79">
        <v>55.407147821171812</v>
      </c>
      <c r="U174" s="123">
        <v>220.68</v>
      </c>
      <c r="V174" s="35">
        <v>253585.36931023892</v>
      </c>
      <c r="W174" s="79">
        <v>55.961219299383529</v>
      </c>
      <c r="X174" s="123">
        <v>220.68</v>
      </c>
      <c r="Y174" s="35">
        <v>256121.22300334132</v>
      </c>
      <c r="Z174" s="79">
        <v>56.520831492377361</v>
      </c>
      <c r="AA174" s="123">
        <v>220.68</v>
      </c>
      <c r="AB174" s="35">
        <v>258682.43523337474</v>
      </c>
      <c r="AC174" s="79">
        <v>57.086039807301141</v>
      </c>
      <c r="AD174" s="59">
        <v>365.76</v>
      </c>
      <c r="AE174" s="35">
        <v>261269.2595857085</v>
      </c>
      <c r="AF174" s="79">
        <v>95.561844386068728</v>
      </c>
      <c r="AG174" s="123">
        <v>365.76</v>
      </c>
      <c r="AH174" s="35">
        <v>263881.95218156558</v>
      </c>
      <c r="AI174" s="79">
        <v>96.517462829929428</v>
      </c>
      <c r="AJ174" s="123">
        <v>365.76</v>
      </c>
      <c r="AK174" s="35">
        <v>266520.77170338121</v>
      </c>
      <c r="AL174" s="79">
        <v>97.482637458228709</v>
      </c>
      <c r="AM174" s="123">
        <v>365.76</v>
      </c>
      <c r="AN174" s="35">
        <v>269185.97942041501</v>
      </c>
      <c r="AO174" s="79">
        <v>98.457463832811001</v>
      </c>
      <c r="AP174" s="123">
        <v>365.76</v>
      </c>
      <c r="AQ174" s="35">
        <v>271877.83921461919</v>
      </c>
      <c r="AR174" s="79">
        <v>99.442038471139114</v>
      </c>
      <c r="AS174" s="59">
        <v>365.76</v>
      </c>
      <c r="AT174" s="35">
        <v>274596.61760676536</v>
      </c>
      <c r="AU174" s="79">
        <v>100.43645885585049</v>
      </c>
      <c r="AV174" s="123">
        <v>365.76</v>
      </c>
      <c r="AW174" s="35">
        <v>277342.58378283301</v>
      </c>
      <c r="AX174" s="79">
        <v>101.44082344440899</v>
      </c>
      <c r="AY174" s="123">
        <v>365.76</v>
      </c>
      <c r="AZ174" s="35">
        <v>280116.00962066132</v>
      </c>
      <c r="BA174" s="79">
        <v>102.45523167885308</v>
      </c>
      <c r="BB174" s="123">
        <v>365.76</v>
      </c>
      <c r="BC174" s="35">
        <v>282917.16971686797</v>
      </c>
      <c r="BD174" s="79">
        <v>103.47978399564163</v>
      </c>
      <c r="BE174" s="123">
        <v>365.76</v>
      </c>
      <c r="BF174" s="35">
        <v>285746.34141403664</v>
      </c>
      <c r="BG174" s="79">
        <v>104.51458183559804</v>
      </c>
      <c r="BH174" s="59">
        <v>365.76</v>
      </c>
      <c r="BI174" s="35">
        <v>288603.80482817703</v>
      </c>
      <c r="BJ174" s="79">
        <v>105.55972765395403</v>
      </c>
      <c r="BK174" s="123">
        <v>365.76</v>
      </c>
      <c r="BL174" s="35">
        <v>291489.84287645883</v>
      </c>
      <c r="BM174" s="79">
        <v>106.61532493049357</v>
      </c>
      <c r="BN174" s="123">
        <v>365.76</v>
      </c>
      <c r="BO174" s="35">
        <v>294404.74130522343</v>
      </c>
      <c r="BP174" s="79">
        <v>107.68147817979852</v>
      </c>
      <c r="BQ174" s="123">
        <v>365.76</v>
      </c>
      <c r="BR174" s="35">
        <v>297348.78871827567</v>
      </c>
      <c r="BS174" s="79">
        <v>108.75829296159651</v>
      </c>
      <c r="BT174" s="123">
        <v>365.76</v>
      </c>
      <c r="BU174" s="35">
        <v>300322.27660545841</v>
      </c>
      <c r="BV174" s="79">
        <v>109.84587589121246</v>
      </c>
      <c r="BW174" s="59">
        <v>365.76</v>
      </c>
      <c r="BX174" s="35">
        <v>303325.49937151297</v>
      </c>
      <c r="BY174" s="79">
        <v>110.94433465012457</v>
      </c>
      <c r="BZ174" s="123">
        <v>365.76</v>
      </c>
      <c r="CA174" s="35">
        <v>306358.75436522812</v>
      </c>
      <c r="CB174" s="79">
        <v>112.05377799662583</v>
      </c>
      <c r="CC174" s="123">
        <v>365.76</v>
      </c>
      <c r="CD174" s="35">
        <v>309422.34190888039</v>
      </c>
      <c r="CE174" s="79">
        <v>113.1743157765921</v>
      </c>
      <c r="CF174" s="123">
        <v>365.76</v>
      </c>
      <c r="CG174" s="35">
        <v>312516.56532796921</v>
      </c>
      <c r="CH174" s="79">
        <v>114.30605893435802</v>
      </c>
      <c r="CI174" s="123">
        <v>365.76</v>
      </c>
      <c r="CJ174" s="35">
        <v>315641.7309812489</v>
      </c>
      <c r="CK174" s="79">
        <v>115.4491195237016</v>
      </c>
      <c r="CL174" s="59">
        <v>365.76</v>
      </c>
      <c r="CM174" s="35">
        <v>318798.1482910614</v>
      </c>
      <c r="CN174" s="79">
        <v>116.60361071893863</v>
      </c>
      <c r="CO174" s="123">
        <v>365.76</v>
      </c>
      <c r="CP174" s="35">
        <v>321986.12977397203</v>
      </c>
      <c r="CQ174" s="79">
        <v>117.76964682612801</v>
      </c>
      <c r="CR174" s="123">
        <v>365.76</v>
      </c>
      <c r="CS174" s="35">
        <v>325205.99107171176</v>
      </c>
      <c r="CT174" s="79">
        <v>118.9473432943893</v>
      </c>
      <c r="CU174" s="123">
        <v>365.76</v>
      </c>
      <c r="CV174" s="35">
        <v>328458.05098242889</v>
      </c>
      <c r="CW174" s="79">
        <v>120.13681672733318</v>
      </c>
      <c r="CX174" s="123">
        <v>365.76</v>
      </c>
      <c r="CY174" s="35">
        <v>331742.63149225316</v>
      </c>
      <c r="CZ174" s="79">
        <v>121.33818489460651</v>
      </c>
      <c r="DA174" s="59">
        <v>365.76</v>
      </c>
      <c r="DB174" s="35">
        <v>335060.05780717568</v>
      </c>
      <c r="DC174" s="79">
        <v>122.55156674355257</v>
      </c>
    </row>
    <row r="175" spans="1:107" x14ac:dyDescent="0.35">
      <c r="A175" s="58" t="s">
        <v>56</v>
      </c>
      <c r="B175" s="55" t="s">
        <v>38</v>
      </c>
      <c r="C175" s="90">
        <v>1084.68</v>
      </c>
      <c r="D175" s="65">
        <v>884062</v>
      </c>
      <c r="E175" s="79">
        <v>958.92437016000008</v>
      </c>
      <c r="F175" s="123">
        <v>1084.68</v>
      </c>
      <c r="G175" s="35">
        <v>892902.62</v>
      </c>
      <c r="H175" s="79">
        <v>968.51361386159999</v>
      </c>
      <c r="I175" s="123">
        <v>1084.68</v>
      </c>
      <c r="J175" s="35">
        <v>901831.64619999996</v>
      </c>
      <c r="K175" s="79">
        <v>978.19875000021602</v>
      </c>
      <c r="L175" s="123">
        <v>1084.68</v>
      </c>
      <c r="M175" s="35">
        <v>910849.96266199998</v>
      </c>
      <c r="N175" s="79">
        <v>987.9807375002182</v>
      </c>
      <c r="O175" s="59">
        <v>1346.8613893645845</v>
      </c>
      <c r="P175" s="35">
        <v>919958.46228861995</v>
      </c>
      <c r="Q175" s="79">
        <v>1239.0565326757574</v>
      </c>
      <c r="R175" s="123">
        <v>1346.8613893645845</v>
      </c>
      <c r="S175" s="35">
        <v>929158.04691150622</v>
      </c>
      <c r="T175" s="79">
        <v>1251.4470980025151</v>
      </c>
      <c r="U175" s="123">
        <v>1346.8613893645845</v>
      </c>
      <c r="V175" s="35">
        <v>938449.62738062127</v>
      </c>
      <c r="W175" s="79">
        <v>1263.96156898254</v>
      </c>
      <c r="X175" s="123">
        <v>1346.8613893645845</v>
      </c>
      <c r="Y175" s="35">
        <v>947834.12365442747</v>
      </c>
      <c r="Z175" s="79">
        <v>1276.6011846723657</v>
      </c>
      <c r="AA175" s="123">
        <v>1346.8613893645845</v>
      </c>
      <c r="AB175" s="35">
        <v>957312.46489097178</v>
      </c>
      <c r="AC175" s="79">
        <v>1289.3671965190892</v>
      </c>
      <c r="AD175" s="59">
        <v>1111.4868406179985</v>
      </c>
      <c r="AE175" s="35">
        <v>966885.58953988156</v>
      </c>
      <c r="AF175" s="79">
        <v>1074.6806091567537</v>
      </c>
      <c r="AG175" s="123">
        <v>1111.4868406179985</v>
      </c>
      <c r="AH175" s="35">
        <v>976554.44543528033</v>
      </c>
      <c r="AI175" s="79">
        <v>1085.4274152483213</v>
      </c>
      <c r="AJ175" s="123">
        <v>1111.4868406179985</v>
      </c>
      <c r="AK175" s="35">
        <v>986319.98988963314</v>
      </c>
      <c r="AL175" s="79">
        <v>1096.2816894008045</v>
      </c>
      <c r="AM175" s="123">
        <v>1111.4868406179985</v>
      </c>
      <c r="AN175" s="35">
        <v>996183.18978852953</v>
      </c>
      <c r="AO175" s="79">
        <v>1107.2445062948127</v>
      </c>
      <c r="AP175" s="123">
        <v>1111.4868406179985</v>
      </c>
      <c r="AQ175" s="35">
        <v>1006145.0216864148</v>
      </c>
      <c r="AR175" s="79">
        <v>1118.3169513577609</v>
      </c>
      <c r="AS175" s="59">
        <v>788.73535165125497</v>
      </c>
      <c r="AT175" s="35">
        <v>1016206.471903279</v>
      </c>
      <c r="AU175" s="79">
        <v>801.51796896691394</v>
      </c>
      <c r="AV175" s="123">
        <v>788.73535165125497</v>
      </c>
      <c r="AW175" s="35">
        <v>1026368.5366223118</v>
      </c>
      <c r="AX175" s="79">
        <v>809.53314865658308</v>
      </c>
      <c r="AY175" s="123">
        <v>788.73535165125497</v>
      </c>
      <c r="AZ175" s="35">
        <v>1036632.2219885349</v>
      </c>
      <c r="BA175" s="79">
        <v>817.62848014314886</v>
      </c>
      <c r="BB175" s="123">
        <v>788.73535165125497</v>
      </c>
      <c r="BC175" s="35">
        <v>1046998.5442084202</v>
      </c>
      <c r="BD175" s="79">
        <v>825.80476494458037</v>
      </c>
      <c r="BE175" s="123">
        <v>788.73535165125497</v>
      </c>
      <c r="BF175" s="35">
        <v>1057468.5296505045</v>
      </c>
      <c r="BG175" s="79">
        <v>834.06281259402624</v>
      </c>
      <c r="BH175" s="59">
        <v>788.73535165125497</v>
      </c>
      <c r="BI175" s="35">
        <v>1068043.2149470095</v>
      </c>
      <c r="BJ175" s="79">
        <v>842.4034407199664</v>
      </c>
      <c r="BK175" s="123">
        <v>788.73535165125497</v>
      </c>
      <c r="BL175" s="35">
        <v>1078723.6470964795</v>
      </c>
      <c r="BM175" s="79">
        <v>850.82747512716605</v>
      </c>
      <c r="BN175" s="123">
        <v>788.73535165125497</v>
      </c>
      <c r="BO175" s="35">
        <v>1089510.8835674443</v>
      </c>
      <c r="BP175" s="79">
        <v>859.33574987843758</v>
      </c>
      <c r="BQ175" s="123">
        <v>788.73535165125497</v>
      </c>
      <c r="BR175" s="35">
        <v>1100405.9924031186</v>
      </c>
      <c r="BS175" s="79">
        <v>867.92910737722195</v>
      </c>
      <c r="BT175" s="123">
        <v>788.73535165125497</v>
      </c>
      <c r="BU175" s="35">
        <v>1111410.0523271498</v>
      </c>
      <c r="BV175" s="79">
        <v>876.60839845099417</v>
      </c>
      <c r="BW175" s="59">
        <v>788.73535165125497</v>
      </c>
      <c r="BX175" s="35">
        <v>1122524.1528504214</v>
      </c>
      <c r="BY175" s="79">
        <v>885.37448243550421</v>
      </c>
      <c r="BZ175" s="123">
        <v>788.73535165125497</v>
      </c>
      <c r="CA175" s="35">
        <v>1133749.3943789257</v>
      </c>
      <c r="CB175" s="79">
        <v>894.2282272598593</v>
      </c>
      <c r="CC175" s="123">
        <v>788.73535165125497</v>
      </c>
      <c r="CD175" s="35">
        <v>1145086.8883227149</v>
      </c>
      <c r="CE175" s="79">
        <v>903.17050953245791</v>
      </c>
      <c r="CF175" s="123">
        <v>788.73535165125497</v>
      </c>
      <c r="CG175" s="35">
        <v>1156537.7572059422</v>
      </c>
      <c r="CH175" s="79">
        <v>912.20221462778261</v>
      </c>
      <c r="CI175" s="123">
        <v>788.73535165125497</v>
      </c>
      <c r="CJ175" s="35">
        <v>1168103.1347780016</v>
      </c>
      <c r="CK175" s="79">
        <v>921.32423677406041</v>
      </c>
      <c r="CL175" s="59">
        <v>788.73535165125497</v>
      </c>
      <c r="CM175" s="35">
        <v>1179784.1661257816</v>
      </c>
      <c r="CN175" s="79">
        <v>930.53747914180099</v>
      </c>
      <c r="CO175" s="123">
        <v>788.73535165125497</v>
      </c>
      <c r="CP175" s="35">
        <v>1191582.0077870395</v>
      </c>
      <c r="CQ175" s="79">
        <v>939.84285393321909</v>
      </c>
      <c r="CR175" s="123">
        <v>788.73535165125497</v>
      </c>
      <c r="CS175" s="35">
        <v>1203497.82786491</v>
      </c>
      <c r="CT175" s="79">
        <v>949.24128247255135</v>
      </c>
      <c r="CU175" s="123">
        <v>788.73535165125497</v>
      </c>
      <c r="CV175" s="35">
        <v>1215532.806143559</v>
      </c>
      <c r="CW175" s="79">
        <v>958.73369529727677</v>
      </c>
      <c r="CX175" s="123">
        <v>788.73535165125497</v>
      </c>
      <c r="CY175" s="35">
        <v>1227688.1342049947</v>
      </c>
      <c r="CZ175" s="79">
        <v>968.32103225024957</v>
      </c>
      <c r="DA175" s="59">
        <v>788.73535165125497</v>
      </c>
      <c r="DB175" s="35">
        <v>1239965.0155470446</v>
      </c>
      <c r="DC175" s="79">
        <v>978.00424257275199</v>
      </c>
    </row>
    <row r="176" spans="1:107" x14ac:dyDescent="0.35">
      <c r="A176" s="58" t="s">
        <v>57</v>
      </c>
      <c r="B176" s="55" t="s">
        <v>39</v>
      </c>
      <c r="C176" s="90">
        <v>0</v>
      </c>
      <c r="D176" s="65">
        <v>238888.88888888888</v>
      </c>
      <c r="E176" s="79">
        <v>0</v>
      </c>
      <c r="F176" s="128">
        <v>0</v>
      </c>
      <c r="G176" s="35">
        <v>241277.77777777778</v>
      </c>
      <c r="H176" s="79">
        <v>0</v>
      </c>
      <c r="I176" s="128">
        <v>0</v>
      </c>
      <c r="J176" s="35">
        <v>243690.55555555556</v>
      </c>
      <c r="K176" s="79">
        <v>0</v>
      </c>
      <c r="L176" s="128">
        <v>0</v>
      </c>
      <c r="M176" s="35">
        <v>246127.46111111113</v>
      </c>
      <c r="N176" s="79">
        <v>0</v>
      </c>
      <c r="O176" s="59"/>
      <c r="P176" s="35">
        <v>248588.73572222225</v>
      </c>
      <c r="Q176" s="79">
        <v>0</v>
      </c>
      <c r="R176" s="128">
        <v>0</v>
      </c>
      <c r="S176" s="35">
        <v>251074.62307944449</v>
      </c>
      <c r="T176" s="79">
        <v>0</v>
      </c>
      <c r="U176" s="128">
        <v>0</v>
      </c>
      <c r="V176" s="35">
        <v>253585.36931023892</v>
      </c>
      <c r="W176" s="79">
        <v>0</v>
      </c>
      <c r="X176" s="128">
        <v>0</v>
      </c>
      <c r="Y176" s="35">
        <v>256121.22300334132</v>
      </c>
      <c r="Z176" s="79">
        <v>0</v>
      </c>
      <c r="AA176" s="128">
        <v>0</v>
      </c>
      <c r="AB176" s="35">
        <v>258682.43523337474</v>
      </c>
      <c r="AC176" s="79">
        <v>0</v>
      </c>
      <c r="AD176" s="59"/>
      <c r="AE176" s="35">
        <v>261269.2595857085</v>
      </c>
      <c r="AF176" s="79">
        <v>0</v>
      </c>
      <c r="AG176" s="128">
        <v>0</v>
      </c>
      <c r="AH176" s="35">
        <v>263881.95218156558</v>
      </c>
      <c r="AI176" s="79">
        <v>0</v>
      </c>
      <c r="AJ176" s="128">
        <v>0</v>
      </c>
      <c r="AK176" s="35">
        <v>266520.77170338121</v>
      </c>
      <c r="AL176" s="79">
        <v>0</v>
      </c>
      <c r="AM176" s="128">
        <v>0</v>
      </c>
      <c r="AN176" s="35">
        <v>269185.97942041501</v>
      </c>
      <c r="AO176" s="79">
        <v>0</v>
      </c>
      <c r="AP176" s="128">
        <v>0</v>
      </c>
      <c r="AQ176" s="35">
        <v>271877.83921461919</v>
      </c>
      <c r="AR176" s="79">
        <v>0</v>
      </c>
      <c r="AS176" s="59"/>
      <c r="AT176" s="35">
        <v>274596.61760676536</v>
      </c>
      <c r="AU176" s="79">
        <v>0</v>
      </c>
      <c r="AV176" s="128">
        <v>0</v>
      </c>
      <c r="AW176" s="35">
        <v>277342.58378283301</v>
      </c>
      <c r="AX176" s="79">
        <v>0</v>
      </c>
      <c r="AY176" s="128">
        <v>0</v>
      </c>
      <c r="AZ176" s="35">
        <v>280116.00962066132</v>
      </c>
      <c r="BA176" s="79">
        <v>0</v>
      </c>
      <c r="BB176" s="128">
        <v>0</v>
      </c>
      <c r="BC176" s="35">
        <v>282917.16971686797</v>
      </c>
      <c r="BD176" s="79">
        <v>0</v>
      </c>
      <c r="BE176" s="128">
        <v>0</v>
      </c>
      <c r="BF176" s="35">
        <v>285746.34141403664</v>
      </c>
      <c r="BG176" s="79">
        <v>0</v>
      </c>
      <c r="BH176" s="59"/>
      <c r="BI176" s="35">
        <v>288603.80482817703</v>
      </c>
      <c r="BJ176" s="79">
        <v>0</v>
      </c>
      <c r="BK176" s="128">
        <v>0</v>
      </c>
      <c r="BL176" s="35">
        <v>291489.84287645883</v>
      </c>
      <c r="BM176" s="79">
        <v>0</v>
      </c>
      <c r="BN176" s="128">
        <v>0</v>
      </c>
      <c r="BO176" s="35">
        <v>294404.74130522343</v>
      </c>
      <c r="BP176" s="79">
        <v>0</v>
      </c>
      <c r="BQ176" s="128">
        <v>0</v>
      </c>
      <c r="BR176" s="35">
        <v>297348.78871827567</v>
      </c>
      <c r="BS176" s="79">
        <v>0</v>
      </c>
      <c r="BT176" s="128">
        <v>0</v>
      </c>
      <c r="BU176" s="35">
        <v>300322.27660545841</v>
      </c>
      <c r="BV176" s="79">
        <v>0</v>
      </c>
      <c r="BW176" s="59"/>
      <c r="BX176" s="35">
        <v>303325.49937151297</v>
      </c>
      <c r="BY176" s="79">
        <v>0</v>
      </c>
      <c r="BZ176" s="128">
        <v>0</v>
      </c>
      <c r="CA176" s="35">
        <v>306358.75436522812</v>
      </c>
      <c r="CB176" s="79">
        <v>0</v>
      </c>
      <c r="CC176" s="128">
        <v>0</v>
      </c>
      <c r="CD176" s="35">
        <v>309422.34190888039</v>
      </c>
      <c r="CE176" s="79">
        <v>0</v>
      </c>
      <c r="CF176" s="128">
        <v>0</v>
      </c>
      <c r="CG176" s="35">
        <v>312516.56532796921</v>
      </c>
      <c r="CH176" s="79">
        <v>0</v>
      </c>
      <c r="CI176" s="128">
        <v>0</v>
      </c>
      <c r="CJ176" s="35">
        <v>315641.7309812489</v>
      </c>
      <c r="CK176" s="79">
        <v>0</v>
      </c>
      <c r="CL176" s="59"/>
      <c r="CM176" s="35">
        <v>318798.1482910614</v>
      </c>
      <c r="CN176" s="79">
        <v>0</v>
      </c>
      <c r="CO176" s="128">
        <v>0</v>
      </c>
      <c r="CP176" s="35">
        <v>321986.12977397203</v>
      </c>
      <c r="CQ176" s="79">
        <v>0</v>
      </c>
      <c r="CR176" s="128">
        <v>0</v>
      </c>
      <c r="CS176" s="35">
        <v>325205.99107171176</v>
      </c>
      <c r="CT176" s="79">
        <v>0</v>
      </c>
      <c r="CU176" s="128">
        <v>0</v>
      </c>
      <c r="CV176" s="35">
        <v>328458.05098242889</v>
      </c>
      <c r="CW176" s="79">
        <v>0</v>
      </c>
      <c r="CX176" s="128">
        <v>0</v>
      </c>
      <c r="CY176" s="35">
        <v>331742.63149225316</v>
      </c>
      <c r="CZ176" s="79">
        <v>0</v>
      </c>
      <c r="DA176" s="59"/>
      <c r="DB176" s="35">
        <v>335060.05780717568</v>
      </c>
      <c r="DC176" s="79">
        <v>0</v>
      </c>
    </row>
    <row r="177" spans="1:109" x14ac:dyDescent="0.35">
      <c r="A177" s="58" t="s">
        <v>58</v>
      </c>
      <c r="B177" s="55" t="s">
        <v>41</v>
      </c>
      <c r="C177" s="90">
        <v>2.3076000000000003</v>
      </c>
      <c r="D177" s="65">
        <v>884062</v>
      </c>
      <c r="E177" s="79">
        <v>2.0400614712000005</v>
      </c>
      <c r="F177" s="124">
        <v>2.3076000000000003</v>
      </c>
      <c r="G177" s="35">
        <v>892902.62</v>
      </c>
      <c r="H177" s="79">
        <v>2.0604620859120004</v>
      </c>
      <c r="I177" s="124">
        <v>2.3076000000000003</v>
      </c>
      <c r="J177" s="35">
        <v>901831.64619999996</v>
      </c>
      <c r="K177" s="79">
        <v>2.0810667067711202</v>
      </c>
      <c r="L177" s="124">
        <v>2.3076000000000003</v>
      </c>
      <c r="M177" s="35">
        <v>910849.96266199998</v>
      </c>
      <c r="N177" s="79">
        <v>2.101877373838831</v>
      </c>
      <c r="O177" s="59">
        <v>2.3076000000000003</v>
      </c>
      <c r="P177" s="35">
        <v>919958.46228861995</v>
      </c>
      <c r="Q177" s="79">
        <v>2.1228961475772197</v>
      </c>
      <c r="R177" s="124">
        <v>2.3076000000000003</v>
      </c>
      <c r="S177" s="35">
        <v>929158.04691150622</v>
      </c>
      <c r="T177" s="79">
        <v>2.1441251090529918</v>
      </c>
      <c r="U177" s="124">
        <v>2.3076000000000003</v>
      </c>
      <c r="V177" s="35">
        <v>938449.62738062127</v>
      </c>
      <c r="W177" s="79">
        <v>2.1655663601435218</v>
      </c>
      <c r="X177" s="124">
        <v>2.3076000000000003</v>
      </c>
      <c r="Y177" s="35">
        <v>947834.12365442747</v>
      </c>
      <c r="Z177" s="79">
        <v>2.1872220237449569</v>
      </c>
      <c r="AA177" s="124">
        <v>2.3076000000000003</v>
      </c>
      <c r="AB177" s="35">
        <v>957312.46489097178</v>
      </c>
      <c r="AC177" s="79">
        <v>2.2090942439824066</v>
      </c>
      <c r="AD177" s="59">
        <v>2.3076000000000003</v>
      </c>
      <c r="AE177" s="35">
        <v>966885.58953988156</v>
      </c>
      <c r="AF177" s="79">
        <v>2.231185186422231</v>
      </c>
      <c r="AG177" s="124">
        <v>2.3076000000000003</v>
      </c>
      <c r="AH177" s="35">
        <v>976554.44543528033</v>
      </c>
      <c r="AI177" s="79">
        <v>2.253497038286453</v>
      </c>
      <c r="AJ177" s="124">
        <v>2.3076000000000003</v>
      </c>
      <c r="AK177" s="35">
        <v>986319.98988963314</v>
      </c>
      <c r="AL177" s="79">
        <v>2.2760320086693175</v>
      </c>
      <c r="AM177" s="124">
        <v>2.3076000000000003</v>
      </c>
      <c r="AN177" s="35">
        <v>996183.18978852953</v>
      </c>
      <c r="AO177" s="79">
        <v>2.298792328756011</v>
      </c>
      <c r="AP177" s="124">
        <v>2.3076000000000003</v>
      </c>
      <c r="AQ177" s="35">
        <v>1006145.0216864148</v>
      </c>
      <c r="AR177" s="79">
        <v>2.3217802520435713</v>
      </c>
      <c r="AS177" s="59">
        <v>2.3076000000000003</v>
      </c>
      <c r="AT177" s="35">
        <v>1016206.471903279</v>
      </c>
      <c r="AU177" s="79">
        <v>2.3449980545640066</v>
      </c>
      <c r="AV177" s="124">
        <v>2.3076000000000003</v>
      </c>
      <c r="AW177" s="35">
        <v>1026368.5366223118</v>
      </c>
      <c r="AX177" s="79">
        <v>2.3684480351096471</v>
      </c>
      <c r="AY177" s="124">
        <v>2.3076000000000003</v>
      </c>
      <c r="AZ177" s="35">
        <v>1036632.2219885349</v>
      </c>
      <c r="BA177" s="79">
        <v>2.3921325154607436</v>
      </c>
      <c r="BB177" s="124">
        <v>2.3076000000000003</v>
      </c>
      <c r="BC177" s="35">
        <v>1046998.5442084202</v>
      </c>
      <c r="BD177" s="79">
        <v>2.4160538406153509</v>
      </c>
      <c r="BE177" s="124">
        <v>2.3076000000000003</v>
      </c>
      <c r="BF177" s="35">
        <v>1057468.5296505045</v>
      </c>
      <c r="BG177" s="79">
        <v>2.4402143790215045</v>
      </c>
      <c r="BH177" s="59">
        <v>4.5999999999999996</v>
      </c>
      <c r="BI177" s="35">
        <v>1068043.2149470095</v>
      </c>
      <c r="BJ177" s="79">
        <v>4.9129987887562425</v>
      </c>
      <c r="BK177" s="124">
        <v>4.5999999999999996</v>
      </c>
      <c r="BL177" s="35">
        <v>1078723.6470964795</v>
      </c>
      <c r="BM177" s="79">
        <v>4.9621287766438051</v>
      </c>
      <c r="BN177" s="124">
        <v>4.5999999999999996</v>
      </c>
      <c r="BO177" s="35">
        <v>1089510.8835674443</v>
      </c>
      <c r="BP177" s="79">
        <v>5.0117500644102435</v>
      </c>
      <c r="BQ177" s="124">
        <v>4.5999999999999996</v>
      </c>
      <c r="BR177" s="35">
        <v>1100405.9924031186</v>
      </c>
      <c r="BS177" s="79">
        <v>5.061867565054345</v>
      </c>
      <c r="BT177" s="124">
        <v>4.5999999999999996</v>
      </c>
      <c r="BU177" s="35">
        <v>1111410.0523271498</v>
      </c>
      <c r="BV177" s="79">
        <v>5.1124862407048886</v>
      </c>
      <c r="BW177" s="59">
        <v>4.5999999999999996</v>
      </c>
      <c r="BX177" s="35">
        <v>1122524.1528504214</v>
      </c>
      <c r="BY177" s="79">
        <v>5.163611103111938</v>
      </c>
      <c r="BZ177" s="124">
        <v>4.5999999999999996</v>
      </c>
      <c r="CA177" s="35">
        <v>1133749.3943789257</v>
      </c>
      <c r="CB177" s="79">
        <v>5.2152472141430577</v>
      </c>
      <c r="CC177" s="124">
        <v>4.5999999999999996</v>
      </c>
      <c r="CD177" s="35">
        <v>1145086.8883227149</v>
      </c>
      <c r="CE177" s="79">
        <v>5.2673996862844881</v>
      </c>
      <c r="CF177" s="124">
        <v>4.5999999999999996</v>
      </c>
      <c r="CG177" s="35">
        <v>1156537.7572059422</v>
      </c>
      <c r="CH177" s="79">
        <v>5.3200736831473332</v>
      </c>
      <c r="CI177" s="124">
        <v>4.5999999999999996</v>
      </c>
      <c r="CJ177" s="35">
        <v>1168103.1347780016</v>
      </c>
      <c r="CK177" s="79">
        <v>5.3732744199788067</v>
      </c>
      <c r="CL177" s="59">
        <v>4.5999999999999996</v>
      </c>
      <c r="CM177" s="35">
        <v>1179784.1661257816</v>
      </c>
      <c r="CN177" s="79">
        <v>5.4270071641785949</v>
      </c>
      <c r="CO177" s="124">
        <v>4.5999999999999996</v>
      </c>
      <c r="CP177" s="35">
        <v>1191582.0077870395</v>
      </c>
      <c r="CQ177" s="79">
        <v>5.4812772358203814</v>
      </c>
      <c r="CR177" s="124">
        <v>4.5999999999999996</v>
      </c>
      <c r="CS177" s="35">
        <v>1203497.82786491</v>
      </c>
      <c r="CT177" s="79">
        <v>5.5360900081785855</v>
      </c>
      <c r="CU177" s="124">
        <v>4.5999999999999996</v>
      </c>
      <c r="CV177" s="35">
        <v>1215532.806143559</v>
      </c>
      <c r="CW177" s="79">
        <v>5.5914509082603718</v>
      </c>
      <c r="CX177" s="124">
        <v>4.5999999999999996</v>
      </c>
      <c r="CY177" s="35">
        <v>1227688.1342049947</v>
      </c>
      <c r="CZ177" s="79">
        <v>5.647365417342975</v>
      </c>
      <c r="DA177" s="59">
        <v>5.4</v>
      </c>
      <c r="DB177" s="35">
        <v>1239965.0155470446</v>
      </c>
      <c r="DC177" s="79">
        <v>6.695811083954041</v>
      </c>
    </row>
    <row r="178" spans="1:109" x14ac:dyDescent="0.35">
      <c r="A178" s="58" t="s">
        <v>59</v>
      </c>
      <c r="B178" s="55" t="s">
        <v>42</v>
      </c>
      <c r="C178" s="90">
        <v>8.7119999999999993E-3</v>
      </c>
      <c r="D178" s="65">
        <v>884062</v>
      </c>
      <c r="E178" s="79">
        <v>7.7019481439999987E-3</v>
      </c>
      <c r="F178" s="124">
        <v>8.7119999999999993E-3</v>
      </c>
      <c r="G178" s="35">
        <v>892902.62</v>
      </c>
      <c r="H178" s="79">
        <v>7.7789676254399996E-3</v>
      </c>
      <c r="I178" s="124">
        <v>8.7119999999999993E-3</v>
      </c>
      <c r="J178" s="35">
        <v>901831.64619999996</v>
      </c>
      <c r="K178" s="79">
        <v>7.8567573016943993E-3</v>
      </c>
      <c r="L178" s="124">
        <v>8.7119999999999993E-3</v>
      </c>
      <c r="M178" s="35">
        <v>910849.96266199998</v>
      </c>
      <c r="N178" s="79">
        <v>7.9353248747113438E-3</v>
      </c>
      <c r="O178" s="59">
        <v>8.7119999999999993E-3</v>
      </c>
      <c r="P178" s="35">
        <v>919958.46228861995</v>
      </c>
      <c r="Q178" s="79">
        <v>8.014678123458456E-3</v>
      </c>
      <c r="R178" s="124">
        <v>8.7119999999999993E-3</v>
      </c>
      <c r="S178" s="35">
        <v>929158.04691150622</v>
      </c>
      <c r="T178" s="79">
        <v>8.0948249046930414E-3</v>
      </c>
      <c r="U178" s="124">
        <v>8.7119999999999993E-3</v>
      </c>
      <c r="V178" s="35">
        <v>938449.62738062127</v>
      </c>
      <c r="W178" s="79">
        <v>8.1757731537399729E-3</v>
      </c>
      <c r="X178" s="124">
        <v>8.7119999999999993E-3</v>
      </c>
      <c r="Y178" s="35">
        <v>947834.12365442747</v>
      </c>
      <c r="Z178" s="79">
        <v>8.2575308852773713E-3</v>
      </c>
      <c r="AA178" s="124">
        <v>8.7119999999999993E-3</v>
      </c>
      <c r="AB178" s="35">
        <v>957312.46489097178</v>
      </c>
      <c r="AC178" s="79">
        <v>8.3401061941301442E-3</v>
      </c>
      <c r="AD178" s="59">
        <v>8.7119999999999993E-3</v>
      </c>
      <c r="AE178" s="35">
        <v>966885.58953988156</v>
      </c>
      <c r="AF178" s="79">
        <v>8.4235072560714472E-3</v>
      </c>
      <c r="AG178" s="124">
        <v>8.7119999999999993E-3</v>
      </c>
      <c r="AH178" s="35">
        <v>976554.44543528033</v>
      </c>
      <c r="AI178" s="79">
        <v>8.5077423286321601E-3</v>
      </c>
      <c r="AJ178" s="124">
        <v>8.7119999999999993E-3</v>
      </c>
      <c r="AK178" s="35">
        <v>986319.98988963314</v>
      </c>
      <c r="AL178" s="79">
        <v>8.5928197519184839E-3</v>
      </c>
      <c r="AM178" s="124">
        <v>8.7119999999999993E-3</v>
      </c>
      <c r="AN178" s="35">
        <v>996183.18978852953</v>
      </c>
      <c r="AO178" s="79">
        <v>8.6787479494376697E-3</v>
      </c>
      <c r="AP178" s="124">
        <v>8.7119999999999993E-3</v>
      </c>
      <c r="AQ178" s="35">
        <v>1006145.0216864148</v>
      </c>
      <c r="AR178" s="79">
        <v>8.7655354289320458E-3</v>
      </c>
      <c r="AS178" s="59">
        <v>8.7119999999999993E-3</v>
      </c>
      <c r="AT178" s="35">
        <v>1016206.471903279</v>
      </c>
      <c r="AU178" s="79">
        <v>8.8531907832213649E-3</v>
      </c>
      <c r="AV178" s="124">
        <v>8.7119999999999993E-3</v>
      </c>
      <c r="AW178" s="35">
        <v>1026368.5366223118</v>
      </c>
      <c r="AX178" s="79">
        <v>8.9417226910535798E-3</v>
      </c>
      <c r="AY178" s="124">
        <v>8.7119999999999993E-3</v>
      </c>
      <c r="AZ178" s="35">
        <v>1036632.2219885349</v>
      </c>
      <c r="BA178" s="79">
        <v>9.031139917964115E-3</v>
      </c>
      <c r="BB178" s="124">
        <v>8.7119999999999993E-3</v>
      </c>
      <c r="BC178" s="35">
        <v>1046998.5442084202</v>
      </c>
      <c r="BD178" s="79">
        <v>9.1214513171437549E-3</v>
      </c>
      <c r="BE178" s="124">
        <v>8.7119999999999993E-3</v>
      </c>
      <c r="BF178" s="35">
        <v>1057468.5296505045</v>
      </c>
      <c r="BG178" s="79">
        <v>9.2126658303151952E-3</v>
      </c>
      <c r="BH178" s="59">
        <v>0.17</v>
      </c>
      <c r="BI178" s="35">
        <v>1068043.2149470095</v>
      </c>
      <c r="BJ178" s="79">
        <v>0.18156734654099163</v>
      </c>
      <c r="BK178" s="124">
        <v>0.17</v>
      </c>
      <c r="BL178" s="35">
        <v>1078723.6470964795</v>
      </c>
      <c r="BM178" s="79">
        <v>0.18338302000640153</v>
      </c>
      <c r="BN178" s="124">
        <v>0.17</v>
      </c>
      <c r="BO178" s="35">
        <v>1089510.8835674443</v>
      </c>
      <c r="BP178" s="79">
        <v>0.18521685020646556</v>
      </c>
      <c r="BQ178" s="124">
        <v>0.17</v>
      </c>
      <c r="BR178" s="35">
        <v>1100405.9924031186</v>
      </c>
      <c r="BS178" s="79">
        <v>0.18706901870853018</v>
      </c>
      <c r="BT178" s="124">
        <v>0.17</v>
      </c>
      <c r="BU178" s="35">
        <v>1111410.0523271498</v>
      </c>
      <c r="BV178" s="79">
        <v>0.18893970889561548</v>
      </c>
      <c r="BW178" s="59">
        <v>0.17</v>
      </c>
      <c r="BX178" s="35">
        <v>1122524.1528504214</v>
      </c>
      <c r="BY178" s="79">
        <v>0.19082910598457165</v>
      </c>
      <c r="BZ178" s="124">
        <v>0.17</v>
      </c>
      <c r="CA178" s="35">
        <v>1133749.3943789257</v>
      </c>
      <c r="CB178" s="79">
        <v>0.19273739704441739</v>
      </c>
      <c r="CC178" s="124">
        <v>0.17</v>
      </c>
      <c r="CD178" s="35">
        <v>1145086.8883227149</v>
      </c>
      <c r="CE178" s="79">
        <v>0.19466477101486157</v>
      </c>
      <c r="CF178" s="124">
        <v>0.17</v>
      </c>
      <c r="CG178" s="35">
        <v>1156537.7572059422</v>
      </c>
      <c r="CH178" s="79">
        <v>0.19661141872501017</v>
      </c>
      <c r="CI178" s="124">
        <v>0.17</v>
      </c>
      <c r="CJ178" s="35">
        <v>1168103.1347780016</v>
      </c>
      <c r="CK178" s="79">
        <v>0.19857753291226027</v>
      </c>
      <c r="CL178" s="59">
        <v>0.17</v>
      </c>
      <c r="CM178" s="35">
        <v>1179784.1661257816</v>
      </c>
      <c r="CN178" s="79">
        <v>0.20056330824138288</v>
      </c>
      <c r="CO178" s="124">
        <v>0.17</v>
      </c>
      <c r="CP178" s="35">
        <v>1191582.0077870395</v>
      </c>
      <c r="CQ178" s="79">
        <v>0.20256894132379671</v>
      </c>
      <c r="CR178" s="124">
        <v>0.17</v>
      </c>
      <c r="CS178" s="35">
        <v>1203497.82786491</v>
      </c>
      <c r="CT178" s="79">
        <v>0.20459463073703471</v>
      </c>
      <c r="CU178" s="124">
        <v>0.17</v>
      </c>
      <c r="CV178" s="35">
        <v>1215532.806143559</v>
      </c>
      <c r="CW178" s="79">
        <v>0.20664057704440505</v>
      </c>
      <c r="CX178" s="124">
        <v>0.17</v>
      </c>
      <c r="CY178" s="35">
        <v>1227688.1342049947</v>
      </c>
      <c r="CZ178" s="79">
        <v>0.20870698281484909</v>
      </c>
      <c r="DA178" s="59">
        <v>0.17</v>
      </c>
      <c r="DB178" s="35">
        <v>1239965.0155470446</v>
      </c>
      <c r="DC178" s="79">
        <v>0.21079405264299758</v>
      </c>
    </row>
    <row r="179" spans="1:109" x14ac:dyDescent="0.35">
      <c r="A179" s="58" t="s">
        <v>60</v>
      </c>
      <c r="B179" s="55" t="s">
        <v>43</v>
      </c>
      <c r="C179" s="90">
        <v>125.27999999999999</v>
      </c>
      <c r="D179" s="65">
        <v>884062</v>
      </c>
      <c r="E179" s="79">
        <v>110.75528735999998</v>
      </c>
      <c r="F179" s="128">
        <v>138.95999999999998</v>
      </c>
      <c r="G179" s="35">
        <v>892902.62</v>
      </c>
      <c r="H179" s="79">
        <v>124.07774807519998</v>
      </c>
      <c r="I179" s="128">
        <v>152.63999999999999</v>
      </c>
      <c r="J179" s="35">
        <v>901831.64619999996</v>
      </c>
      <c r="K179" s="79">
        <v>137.65558247596798</v>
      </c>
      <c r="L179" s="128">
        <v>166.32</v>
      </c>
      <c r="M179" s="35">
        <v>910849.96266199998</v>
      </c>
      <c r="N179" s="79">
        <v>151.49256578994385</v>
      </c>
      <c r="O179" s="59">
        <v>180</v>
      </c>
      <c r="P179" s="35">
        <v>919958.46228861995</v>
      </c>
      <c r="Q179" s="79">
        <v>165.59252321195157</v>
      </c>
      <c r="R179" s="128">
        <v>208.4</v>
      </c>
      <c r="S179" s="35">
        <v>929158.04691150622</v>
      </c>
      <c r="T179" s="79">
        <v>193.63653697635792</v>
      </c>
      <c r="U179" s="128">
        <v>236.8</v>
      </c>
      <c r="V179" s="35">
        <v>938449.62738062127</v>
      </c>
      <c r="W179" s="79">
        <v>222.22487176373113</v>
      </c>
      <c r="X179" s="128">
        <v>265.2</v>
      </c>
      <c r="Y179" s="35">
        <v>947834.12365442747</v>
      </c>
      <c r="Z179" s="79">
        <v>251.36560959315418</v>
      </c>
      <c r="AA179" s="128">
        <v>293.59999999999997</v>
      </c>
      <c r="AB179" s="35">
        <v>957312.46489097178</v>
      </c>
      <c r="AC179" s="79">
        <v>281.06693969198932</v>
      </c>
      <c r="AD179" s="59">
        <v>322</v>
      </c>
      <c r="AE179" s="35">
        <v>966885.58953988156</v>
      </c>
      <c r="AF179" s="79">
        <v>311.33715983184186</v>
      </c>
      <c r="AG179" s="59"/>
      <c r="AH179" s="35">
        <v>976554.44543528033</v>
      </c>
      <c r="AI179" s="79">
        <v>0</v>
      </c>
      <c r="AJ179" s="59"/>
      <c r="AK179" s="35">
        <v>986319.98988963314</v>
      </c>
      <c r="AL179" s="79">
        <v>0</v>
      </c>
      <c r="AM179" s="59"/>
      <c r="AN179" s="35">
        <v>996183.18978852953</v>
      </c>
      <c r="AO179" s="79">
        <v>0</v>
      </c>
      <c r="AP179" s="59"/>
      <c r="AQ179" s="35">
        <v>1006145.0216864148</v>
      </c>
      <c r="AR179" s="79">
        <v>0</v>
      </c>
      <c r="AS179" s="59">
        <v>419</v>
      </c>
      <c r="AT179" s="35">
        <v>1016206.471903279</v>
      </c>
      <c r="AU179" s="79">
        <v>425.79051172747387</v>
      </c>
      <c r="AV179" s="128">
        <v>430.8</v>
      </c>
      <c r="AW179" s="35">
        <v>1026368.5366223118</v>
      </c>
      <c r="AX179" s="79">
        <v>442.15956557689196</v>
      </c>
      <c r="AY179" s="128">
        <v>442.6</v>
      </c>
      <c r="AZ179" s="35">
        <v>1036632.2219885349</v>
      </c>
      <c r="BA179" s="79">
        <v>458.81342145212557</v>
      </c>
      <c r="BB179" s="128">
        <v>454.40000000000003</v>
      </c>
      <c r="BC179" s="35">
        <v>1046998.5442084202</v>
      </c>
      <c r="BD179" s="79">
        <v>475.75613848830619</v>
      </c>
      <c r="BE179" s="128">
        <v>466.20000000000005</v>
      </c>
      <c r="BF179" s="35">
        <v>1057468.5296505045</v>
      </c>
      <c r="BG179" s="79">
        <v>492.99182852306524</v>
      </c>
      <c r="BH179" s="59">
        <v>478</v>
      </c>
      <c r="BI179" s="35">
        <v>1068043.2149470095</v>
      </c>
      <c r="BJ179" s="79">
        <v>510.52465674467049</v>
      </c>
      <c r="BK179" s="128">
        <v>487.4</v>
      </c>
      <c r="BL179" s="35">
        <v>1078723.6470964795</v>
      </c>
      <c r="BM179" s="79">
        <v>525.76990559482408</v>
      </c>
      <c r="BN179" s="128">
        <v>496.79999999999995</v>
      </c>
      <c r="BO179" s="35">
        <v>1089510.8835674443</v>
      </c>
      <c r="BP179" s="79">
        <v>541.26900695630627</v>
      </c>
      <c r="BQ179" s="128">
        <v>506.19999999999993</v>
      </c>
      <c r="BR179" s="35">
        <v>1100405.9924031186</v>
      </c>
      <c r="BS179" s="79">
        <v>557.02551335445855</v>
      </c>
      <c r="BT179" s="128">
        <v>515.59999999999991</v>
      </c>
      <c r="BU179" s="35">
        <v>1111410.0523271498</v>
      </c>
      <c r="BV179" s="79">
        <v>573.04302297987829</v>
      </c>
      <c r="BW179" s="59">
        <v>525</v>
      </c>
      <c r="BX179" s="35">
        <v>1122524.1528504214</v>
      </c>
      <c r="BY179" s="79">
        <v>589.32518024647118</v>
      </c>
      <c r="BZ179" s="128">
        <v>538.6</v>
      </c>
      <c r="CA179" s="35">
        <v>1133749.3943789257</v>
      </c>
      <c r="CB179" s="79">
        <v>610.63742381248937</v>
      </c>
      <c r="CC179" s="128">
        <v>552.20000000000005</v>
      </c>
      <c r="CD179" s="35">
        <v>1145086.8883227149</v>
      </c>
      <c r="CE179" s="79">
        <v>632.31697973180326</v>
      </c>
      <c r="CF179" s="128">
        <v>565.80000000000007</v>
      </c>
      <c r="CG179" s="35">
        <v>1156537.7572059422</v>
      </c>
      <c r="CH179" s="79">
        <v>654.36906302712214</v>
      </c>
      <c r="CI179" s="128">
        <v>579.40000000000009</v>
      </c>
      <c r="CJ179" s="35">
        <v>1168103.1347780016</v>
      </c>
      <c r="CK179" s="79">
        <v>676.79895629037424</v>
      </c>
      <c r="CL179" s="59">
        <v>593</v>
      </c>
      <c r="CM179" s="35">
        <v>1179784.1661257816</v>
      </c>
      <c r="CN179" s="79">
        <v>699.61201051258854</v>
      </c>
      <c r="CO179" s="128">
        <v>595.79999999999995</v>
      </c>
      <c r="CP179" s="35">
        <v>1191582.0077870395</v>
      </c>
      <c r="CQ179" s="79">
        <v>709.94456023951807</v>
      </c>
      <c r="CR179" s="128">
        <v>598.59999999999991</v>
      </c>
      <c r="CS179" s="35">
        <v>1203497.82786491</v>
      </c>
      <c r="CT179" s="79">
        <v>720.41379975993505</v>
      </c>
      <c r="CU179" s="128">
        <v>601.39999999999986</v>
      </c>
      <c r="CV179" s="35">
        <v>1215532.806143559</v>
      </c>
      <c r="CW179" s="79">
        <v>731.02142961473623</v>
      </c>
      <c r="CX179" s="128">
        <v>604.19999999999982</v>
      </c>
      <c r="CY179" s="35">
        <v>1227688.1342049947</v>
      </c>
      <c r="CZ179" s="79">
        <v>741.7691706866575</v>
      </c>
      <c r="DA179" s="59">
        <v>607</v>
      </c>
      <c r="DB179" s="35">
        <v>1239965.0155470446</v>
      </c>
      <c r="DC179" s="79">
        <v>752.65876443705611</v>
      </c>
    </row>
    <row r="180" spans="1:109" x14ac:dyDescent="0.35">
      <c r="A180" s="58" t="s">
        <v>61</v>
      </c>
      <c r="B180" s="55" t="s">
        <v>47</v>
      </c>
      <c r="C180" s="90">
        <v>25.091999999999999</v>
      </c>
      <c r="D180" s="65">
        <v>884062</v>
      </c>
      <c r="E180" s="79">
        <v>22.182883703999998</v>
      </c>
      <c r="F180" s="124">
        <v>25.091999999999999</v>
      </c>
      <c r="G180" s="35">
        <v>892902.62</v>
      </c>
      <c r="H180" s="79">
        <v>22.404712541039999</v>
      </c>
      <c r="I180" s="124">
        <v>25.091999999999999</v>
      </c>
      <c r="J180" s="35">
        <v>901831.64619999996</v>
      </c>
      <c r="K180" s="79">
        <v>22.628759666450396</v>
      </c>
      <c r="L180" s="124">
        <v>25.091999999999999</v>
      </c>
      <c r="M180" s="35">
        <v>910849.96266199998</v>
      </c>
      <c r="N180" s="79">
        <v>22.855047263114905</v>
      </c>
      <c r="O180" s="59">
        <v>25.091999999999999</v>
      </c>
      <c r="P180" s="35">
        <v>919958.46228861995</v>
      </c>
      <c r="Q180" s="79">
        <v>23.083597735746054</v>
      </c>
      <c r="R180" s="124">
        <v>25.091999999999999</v>
      </c>
      <c r="S180" s="35">
        <v>929158.04691150622</v>
      </c>
      <c r="T180" s="79">
        <v>23.314433713103515</v>
      </c>
      <c r="U180" s="124">
        <v>25.091999999999999</v>
      </c>
      <c r="V180" s="35">
        <v>938449.62738062127</v>
      </c>
      <c r="W180" s="79">
        <v>23.547578050234549</v>
      </c>
      <c r="X180" s="124">
        <v>25.091999999999999</v>
      </c>
      <c r="Y180" s="35">
        <v>947834.12365442747</v>
      </c>
      <c r="Z180" s="79">
        <v>23.783053830736893</v>
      </c>
      <c r="AA180" s="124">
        <v>25.091999999999999</v>
      </c>
      <c r="AB180" s="35">
        <v>957312.46489097178</v>
      </c>
      <c r="AC180" s="79">
        <v>24.020884369044264</v>
      </c>
      <c r="AD180" s="59">
        <v>29</v>
      </c>
      <c r="AE180" s="35">
        <v>966885.58953988156</v>
      </c>
      <c r="AF180" s="79">
        <v>28.039682096656566</v>
      </c>
      <c r="AG180" s="124">
        <v>29</v>
      </c>
      <c r="AH180" s="35">
        <v>976554.44543528033</v>
      </c>
      <c r="AI180" s="79">
        <v>28.320078917623128</v>
      </c>
      <c r="AJ180" s="124">
        <v>29</v>
      </c>
      <c r="AK180" s="35">
        <v>986319.98988963314</v>
      </c>
      <c r="AL180" s="79">
        <v>28.603279706799363</v>
      </c>
      <c r="AM180" s="124">
        <v>29</v>
      </c>
      <c r="AN180" s="35">
        <v>996183.18978852953</v>
      </c>
      <c r="AO180" s="79">
        <v>28.889312503867359</v>
      </c>
      <c r="AP180" s="124">
        <v>29</v>
      </c>
      <c r="AQ180" s="35">
        <v>1006145.0216864148</v>
      </c>
      <c r="AR180" s="79">
        <v>29.178205628906031</v>
      </c>
      <c r="AS180" s="59">
        <v>29</v>
      </c>
      <c r="AT180" s="35">
        <v>1016206.471903279</v>
      </c>
      <c r="AU180" s="79">
        <v>29.46998768519509</v>
      </c>
      <c r="AV180" s="124">
        <v>29</v>
      </c>
      <c r="AW180" s="35">
        <v>1026368.5366223118</v>
      </c>
      <c r="AX180" s="79">
        <v>29.76468756204704</v>
      </c>
      <c r="AY180" s="124">
        <v>29</v>
      </c>
      <c r="AZ180" s="35">
        <v>1036632.2219885349</v>
      </c>
      <c r="BA180" s="79">
        <v>30.062334437667513</v>
      </c>
      <c r="BB180" s="124">
        <v>29</v>
      </c>
      <c r="BC180" s="35">
        <v>1046998.5442084202</v>
      </c>
      <c r="BD180" s="79">
        <v>30.362957782044187</v>
      </c>
      <c r="BE180" s="124">
        <v>29</v>
      </c>
      <c r="BF180" s="35">
        <v>1057468.5296505045</v>
      </c>
      <c r="BG180" s="79">
        <v>30.666587359864629</v>
      </c>
      <c r="BH180" s="59">
        <v>29</v>
      </c>
      <c r="BI180" s="35">
        <v>1068043.2149470095</v>
      </c>
      <c r="BJ180" s="79">
        <v>30.973253233463272</v>
      </c>
      <c r="BK180" s="124">
        <v>29</v>
      </c>
      <c r="BL180" s="35">
        <v>1078723.6470964795</v>
      </c>
      <c r="BM180" s="79">
        <v>31.282985765797907</v>
      </c>
      <c r="BN180" s="124">
        <v>29</v>
      </c>
      <c r="BO180" s="35">
        <v>1089510.8835674443</v>
      </c>
      <c r="BP180" s="79">
        <v>31.595815623455884</v>
      </c>
      <c r="BQ180" s="124">
        <v>29</v>
      </c>
      <c r="BR180" s="35">
        <v>1100405.9924031186</v>
      </c>
      <c r="BS180" s="79">
        <v>31.911773779690442</v>
      </c>
      <c r="BT180" s="124">
        <v>29</v>
      </c>
      <c r="BU180" s="35">
        <v>1111410.0523271498</v>
      </c>
      <c r="BV180" s="79">
        <v>32.230891517487343</v>
      </c>
      <c r="BW180" s="59">
        <v>29</v>
      </c>
      <c r="BX180" s="35">
        <v>1122524.1528504214</v>
      </c>
      <c r="BY180" s="79">
        <v>32.553200432662216</v>
      </c>
      <c r="BZ180" s="124">
        <v>29</v>
      </c>
      <c r="CA180" s="35">
        <v>1133749.3943789257</v>
      </c>
      <c r="CB180" s="79">
        <v>32.878732436988848</v>
      </c>
      <c r="CC180" s="124">
        <v>29</v>
      </c>
      <c r="CD180" s="35">
        <v>1145086.8883227149</v>
      </c>
      <c r="CE180" s="79">
        <v>33.207519761358732</v>
      </c>
      <c r="CF180" s="124">
        <v>29</v>
      </c>
      <c r="CG180" s="35">
        <v>1156537.7572059422</v>
      </c>
      <c r="CH180" s="79">
        <v>33.539594958972323</v>
      </c>
      <c r="CI180" s="124">
        <v>29</v>
      </c>
      <c r="CJ180" s="35">
        <v>1168103.1347780016</v>
      </c>
      <c r="CK180" s="79">
        <v>33.874990908562047</v>
      </c>
      <c r="CL180" s="59">
        <v>29</v>
      </c>
      <c r="CM180" s="35">
        <v>1179784.1661257816</v>
      </c>
      <c r="CN180" s="79">
        <v>34.213740817647668</v>
      </c>
      <c r="CO180" s="124">
        <v>29</v>
      </c>
      <c r="CP180" s="35">
        <v>1191582.0077870395</v>
      </c>
      <c r="CQ180" s="79">
        <v>34.555878225824145</v>
      </c>
      <c r="CR180" s="124">
        <v>29</v>
      </c>
      <c r="CS180" s="35">
        <v>1203497.82786491</v>
      </c>
      <c r="CT180" s="79">
        <v>34.901437008082389</v>
      </c>
      <c r="CU180" s="124">
        <v>29</v>
      </c>
      <c r="CV180" s="35">
        <v>1215532.806143559</v>
      </c>
      <c r="CW180" s="79">
        <v>35.250451378163213</v>
      </c>
      <c r="CX180" s="124">
        <v>29</v>
      </c>
      <c r="CY180" s="35">
        <v>1227688.1342049947</v>
      </c>
      <c r="CZ180" s="79">
        <v>35.602955891944845</v>
      </c>
      <c r="DA180" s="59">
        <v>29</v>
      </c>
      <c r="DB180" s="35">
        <v>1239965.0155470446</v>
      </c>
      <c r="DC180" s="79">
        <v>35.95898545086429</v>
      </c>
    </row>
    <row r="181" spans="1:109" x14ac:dyDescent="0.35">
      <c r="A181" s="58" t="s">
        <v>63</v>
      </c>
      <c r="B181" s="55" t="s">
        <v>94</v>
      </c>
      <c r="C181" s="90">
        <v>10.44</v>
      </c>
      <c r="D181" s="65">
        <v>884062</v>
      </c>
      <c r="E181" s="79">
        <v>9.2296072799999997</v>
      </c>
      <c r="F181" s="128">
        <v>11.58</v>
      </c>
      <c r="G181" s="35">
        <v>892902.62</v>
      </c>
      <c r="H181" s="79">
        <v>10.3398123396</v>
      </c>
      <c r="I181" s="128">
        <v>12.72</v>
      </c>
      <c r="J181" s="35">
        <v>901831.64619999996</v>
      </c>
      <c r="K181" s="79">
        <v>11.471298539664</v>
      </c>
      <c r="L181" s="128">
        <v>13.860000000000001</v>
      </c>
      <c r="M181" s="35">
        <v>910849.96266199998</v>
      </c>
      <c r="N181" s="79">
        <v>12.624380482495321</v>
      </c>
      <c r="O181" s="59">
        <v>15</v>
      </c>
      <c r="P181" s="35">
        <v>919958.46228861995</v>
      </c>
      <c r="Q181" s="79">
        <v>13.799376934329299</v>
      </c>
      <c r="R181" s="128">
        <v>15</v>
      </c>
      <c r="S181" s="35">
        <v>929158.04691150622</v>
      </c>
      <c r="T181" s="79">
        <v>13.937370703672594</v>
      </c>
      <c r="U181" s="128">
        <v>15</v>
      </c>
      <c r="V181" s="35">
        <v>938449.62738062127</v>
      </c>
      <c r="W181" s="79">
        <v>14.07674441070932</v>
      </c>
      <c r="X181" s="128">
        <v>15</v>
      </c>
      <c r="Y181" s="35">
        <v>947834.12365442747</v>
      </c>
      <c r="Z181" s="79">
        <v>14.217511854816413</v>
      </c>
      <c r="AA181" s="128">
        <v>15</v>
      </c>
      <c r="AB181" s="35">
        <v>957312.46489097178</v>
      </c>
      <c r="AC181" s="79">
        <v>14.359686973364576</v>
      </c>
      <c r="AD181" s="59">
        <v>15</v>
      </c>
      <c r="AE181" s="35">
        <v>966885.58953988156</v>
      </c>
      <c r="AF181" s="79">
        <v>14.503283843098224</v>
      </c>
      <c r="AG181" s="128">
        <v>16</v>
      </c>
      <c r="AH181" s="35">
        <v>976554.44543528033</v>
      </c>
      <c r="AI181" s="79">
        <v>15.624871126964486</v>
      </c>
      <c r="AJ181" s="128">
        <v>17</v>
      </c>
      <c r="AK181" s="35">
        <v>986319.98988963314</v>
      </c>
      <c r="AL181" s="79">
        <v>16.767439828123763</v>
      </c>
      <c r="AM181" s="128">
        <v>18</v>
      </c>
      <c r="AN181" s="35">
        <v>996183.18978852953</v>
      </c>
      <c r="AO181" s="79">
        <v>17.93129741619353</v>
      </c>
      <c r="AP181" s="128">
        <v>19</v>
      </c>
      <c r="AQ181" s="35">
        <v>1006145.0216864148</v>
      </c>
      <c r="AR181" s="79">
        <v>19.116755412041879</v>
      </c>
      <c r="AS181" s="59">
        <v>20</v>
      </c>
      <c r="AT181" s="35">
        <v>1016206.471903279</v>
      </c>
      <c r="AU181" s="79">
        <v>20.324129438065579</v>
      </c>
      <c r="AV181" s="128">
        <v>21</v>
      </c>
      <c r="AW181" s="35">
        <v>1026368.5366223118</v>
      </c>
      <c r="AX181" s="79">
        <v>21.553739269068547</v>
      </c>
      <c r="AY181" s="128">
        <v>22</v>
      </c>
      <c r="AZ181" s="35">
        <v>1036632.2219885349</v>
      </c>
      <c r="BA181" s="79">
        <v>22.805908883747769</v>
      </c>
      <c r="BB181" s="128">
        <v>23</v>
      </c>
      <c r="BC181" s="35">
        <v>1046998.5442084202</v>
      </c>
      <c r="BD181" s="79">
        <v>24.080966516793666</v>
      </c>
      <c r="BE181" s="128">
        <v>24</v>
      </c>
      <c r="BF181" s="35">
        <v>1057468.5296505045</v>
      </c>
      <c r="BG181" s="79">
        <v>25.379244711612106</v>
      </c>
      <c r="BH181" s="59">
        <v>25</v>
      </c>
      <c r="BI181" s="35">
        <v>1068043.2149470095</v>
      </c>
      <c r="BJ181" s="79">
        <v>26.701080373675236</v>
      </c>
      <c r="BK181" s="128">
        <v>25</v>
      </c>
      <c r="BL181" s="35">
        <v>1078723.6470964795</v>
      </c>
      <c r="BM181" s="79">
        <v>26.968091177411988</v>
      </c>
      <c r="BN181" s="128">
        <v>25</v>
      </c>
      <c r="BO181" s="35">
        <v>1089510.8835674443</v>
      </c>
      <c r="BP181" s="79">
        <v>27.237772089186105</v>
      </c>
      <c r="BQ181" s="128">
        <v>25</v>
      </c>
      <c r="BR181" s="35">
        <v>1100405.9924031186</v>
      </c>
      <c r="BS181" s="79">
        <v>27.510149810077966</v>
      </c>
      <c r="BT181" s="128">
        <v>25</v>
      </c>
      <c r="BU181" s="35">
        <v>1111410.0523271498</v>
      </c>
      <c r="BV181" s="79">
        <v>27.785251308178744</v>
      </c>
      <c r="BW181" s="59">
        <v>25</v>
      </c>
      <c r="BX181" s="35">
        <v>1122524.1528504214</v>
      </c>
      <c r="BY181" s="79">
        <v>28.063103821260533</v>
      </c>
      <c r="BZ181" s="128">
        <v>25</v>
      </c>
      <c r="CA181" s="35">
        <v>1133749.3943789257</v>
      </c>
      <c r="CB181" s="79">
        <v>28.343734859473141</v>
      </c>
      <c r="CC181" s="128">
        <v>25</v>
      </c>
      <c r="CD181" s="35">
        <v>1145086.8883227149</v>
      </c>
      <c r="CE181" s="79">
        <v>28.627172208067876</v>
      </c>
      <c r="CF181" s="128">
        <v>25</v>
      </c>
      <c r="CG181" s="35">
        <v>1156537.7572059422</v>
      </c>
      <c r="CH181" s="79">
        <v>28.913443930148553</v>
      </c>
      <c r="CI181" s="128">
        <v>25</v>
      </c>
      <c r="CJ181" s="35">
        <v>1168103.1347780016</v>
      </c>
      <c r="CK181" s="79">
        <v>29.202578369450041</v>
      </c>
      <c r="CL181" s="59">
        <v>25</v>
      </c>
      <c r="CM181" s="35">
        <v>1179784.1661257816</v>
      </c>
      <c r="CN181" s="79">
        <v>29.49460415314454</v>
      </c>
      <c r="CO181" s="128">
        <v>26</v>
      </c>
      <c r="CP181" s="35">
        <v>1191582.0077870395</v>
      </c>
      <c r="CQ181" s="79">
        <v>30.981132202463026</v>
      </c>
      <c r="CR181" s="128">
        <v>27</v>
      </c>
      <c r="CS181" s="35">
        <v>1203497.82786491</v>
      </c>
      <c r="CT181" s="79">
        <v>32.494441352352574</v>
      </c>
      <c r="CU181" s="128">
        <v>28</v>
      </c>
      <c r="CV181" s="35">
        <v>1215532.806143559</v>
      </c>
      <c r="CW181" s="79">
        <v>34.034918572019649</v>
      </c>
      <c r="CX181" s="128">
        <v>29</v>
      </c>
      <c r="CY181" s="35">
        <v>1227688.1342049947</v>
      </c>
      <c r="CZ181" s="79">
        <v>35.602955891944845</v>
      </c>
      <c r="DA181" s="59">
        <v>30</v>
      </c>
      <c r="DB181" s="35">
        <v>1239965.0155470446</v>
      </c>
      <c r="DC181" s="79">
        <v>37.19895046641134</v>
      </c>
    </row>
    <row r="182" spans="1:109" x14ac:dyDescent="0.35">
      <c r="A182" s="9" t="s">
        <v>93</v>
      </c>
      <c r="B182" s="10" t="s">
        <v>0</v>
      </c>
      <c r="C182" s="90">
        <v>198</v>
      </c>
      <c r="D182" s="65">
        <v>245990</v>
      </c>
      <c r="E182" s="79">
        <v>48.706020000000002</v>
      </c>
      <c r="F182" s="93">
        <v>194.04</v>
      </c>
      <c r="G182" s="35">
        <v>248449.9</v>
      </c>
      <c r="H182" s="79">
        <v>48.209218595999992</v>
      </c>
      <c r="I182" s="93">
        <v>190.1592</v>
      </c>
      <c r="J182" s="35">
        <v>250934.399</v>
      </c>
      <c r="K182" s="79">
        <v>47.717484566320799</v>
      </c>
      <c r="L182" s="93">
        <v>186.35601600000001</v>
      </c>
      <c r="M182" s="35">
        <v>253443.74299</v>
      </c>
      <c r="N182" s="79">
        <v>47.230766223744332</v>
      </c>
      <c r="O182" s="93">
        <v>182.62889568</v>
      </c>
      <c r="P182" s="35">
        <v>255978.18041989999</v>
      </c>
      <c r="Q182" s="79">
        <v>46.749012408262132</v>
      </c>
      <c r="R182" s="93">
        <v>178.9763177664</v>
      </c>
      <c r="S182" s="35">
        <v>258537.962224099</v>
      </c>
      <c r="T182" s="79">
        <v>46.272172481697865</v>
      </c>
      <c r="U182" s="93">
        <v>175.396791411072</v>
      </c>
      <c r="V182" s="35">
        <v>261123.34184633999</v>
      </c>
      <c r="W182" s="79">
        <v>45.800196322384544</v>
      </c>
      <c r="X182" s="93">
        <v>171.88885558285057</v>
      </c>
      <c r="Y182" s="35">
        <v>263734.57526480337</v>
      </c>
      <c r="Z182" s="79">
        <v>45.333034319896221</v>
      </c>
      <c r="AA182" s="93">
        <v>168.45107847119357</v>
      </c>
      <c r="AB182" s="35">
        <v>266371.92101745139</v>
      </c>
      <c r="AC182" s="79">
        <v>44.870637369833275</v>
      </c>
      <c r="AD182" s="93">
        <v>165.0820569017697</v>
      </c>
      <c r="AE182" s="35">
        <v>269035.6402276259</v>
      </c>
      <c r="AF182" s="79">
        <v>44.412956868660977</v>
      </c>
      <c r="AG182" s="93">
        <v>161.78041576373431</v>
      </c>
      <c r="AH182" s="35">
        <v>271725.99662990216</v>
      </c>
      <c r="AI182" s="79">
        <v>43.959944708600638</v>
      </c>
      <c r="AJ182" s="93">
        <v>155.30919913318493</v>
      </c>
      <c r="AK182" s="35">
        <v>274443.25659620116</v>
      </c>
      <c r="AL182" s="79">
        <v>42.623562389459181</v>
      </c>
      <c r="AM182" s="93">
        <v>149.09683116785754</v>
      </c>
      <c r="AN182" s="35">
        <v>277187.68916216318</v>
      </c>
      <c r="AO182" s="79">
        <v>41.327806092819621</v>
      </c>
      <c r="AP182" s="93">
        <v>143.13295792114323</v>
      </c>
      <c r="AQ182" s="35">
        <v>279959.5660537848</v>
      </c>
      <c r="AR182" s="79">
        <v>40.071440787597901</v>
      </c>
      <c r="AS182" s="93">
        <v>137.40763960429751</v>
      </c>
      <c r="AT182" s="35">
        <v>282759.16171432263</v>
      </c>
      <c r="AU182" s="79">
        <v>38.853268987654921</v>
      </c>
      <c r="AV182" s="93">
        <v>131.91133402012562</v>
      </c>
      <c r="AW182" s="35">
        <v>285586.75333146588</v>
      </c>
      <c r="AX182" s="79">
        <v>37.672129610430218</v>
      </c>
      <c r="AY182" s="93">
        <v>126.6348806593206</v>
      </c>
      <c r="AZ182" s="35">
        <v>288442.62086478056</v>
      </c>
      <c r="BA182" s="79">
        <v>36.526896870273141</v>
      </c>
      <c r="BB182" s="93">
        <v>121.56948543294777</v>
      </c>
      <c r="BC182" s="35">
        <v>291327.04707342834</v>
      </c>
      <c r="BD182" s="79">
        <v>35.416479205416834</v>
      </c>
      <c r="BE182" s="93">
        <v>116.70670601562986</v>
      </c>
      <c r="BF182" s="35">
        <v>294240.31754416262</v>
      </c>
      <c r="BG182" s="79">
        <v>34.33981823757216</v>
      </c>
      <c r="BH182" s="93">
        <v>112.03843777500467</v>
      </c>
      <c r="BI182" s="35">
        <v>297182.72071960423</v>
      </c>
      <c r="BJ182" s="79">
        <v>33.29588776314997</v>
      </c>
      <c r="BK182" s="93">
        <v>107.55690026400448</v>
      </c>
      <c r="BL182" s="35">
        <v>300154.54792680027</v>
      </c>
      <c r="BM182" s="79">
        <v>32.283692775150207</v>
      </c>
      <c r="BN182" s="93">
        <v>103.25462425344431</v>
      </c>
      <c r="BO182" s="35">
        <v>303156.09340606828</v>
      </c>
      <c r="BP182" s="79">
        <v>31.302268514785645</v>
      </c>
      <c r="BQ182" s="93">
        <v>99.124439283306529</v>
      </c>
      <c r="BR182" s="35">
        <v>306187.65434012894</v>
      </c>
      <c r="BS182" s="79">
        <v>30.350679551936157</v>
      </c>
      <c r="BT182" s="93">
        <v>95.159461711974274</v>
      </c>
      <c r="BU182" s="35">
        <v>309249.53088353021</v>
      </c>
      <c r="BV182" s="79">
        <v>29.428018893557297</v>
      </c>
      <c r="BW182" s="93">
        <v>91.353083243495306</v>
      </c>
      <c r="BX182" s="35">
        <v>312342.02619236551</v>
      </c>
      <c r="BY182" s="79">
        <v>28.533407119193157</v>
      </c>
      <c r="BZ182" s="93">
        <v>87.698959913755488</v>
      </c>
      <c r="CA182" s="35">
        <v>315465.44645428914</v>
      </c>
      <c r="CB182" s="79">
        <v>27.665991542769682</v>
      </c>
      <c r="CC182" s="93">
        <v>84.191001517205265</v>
      </c>
      <c r="CD182" s="35">
        <v>318620.100918832</v>
      </c>
      <c r="CE182" s="79">
        <v>26.824945399869478</v>
      </c>
      <c r="CF182" s="93">
        <v>80.823361456517048</v>
      </c>
      <c r="CG182" s="35">
        <v>321806.30192802032</v>
      </c>
      <c r="CH182" s="79">
        <v>26.009467059713444</v>
      </c>
      <c r="CI182" s="93">
        <v>77.590426998256362</v>
      </c>
      <c r="CJ182" s="35">
        <v>325024.36494730052</v>
      </c>
      <c r="CK182" s="79">
        <v>25.218779261098152</v>
      </c>
      <c r="CL182" s="93">
        <v>74.486809918326102</v>
      </c>
      <c r="CM182" s="35">
        <v>328274.60859677353</v>
      </c>
      <c r="CN182" s="79">
        <v>24.452128371560772</v>
      </c>
      <c r="CO182" s="93">
        <v>71.507337521593058</v>
      </c>
      <c r="CP182" s="35">
        <v>331557.35468274128</v>
      </c>
      <c r="CQ182" s="79">
        <v>23.708783669065323</v>
      </c>
      <c r="CR182" s="93">
        <v>68.647044020729339</v>
      </c>
      <c r="CS182" s="35">
        <v>334872.9282295687</v>
      </c>
      <c r="CT182" s="79">
        <v>22.988036645525739</v>
      </c>
      <c r="CU182" s="93">
        <v>65.901162259900161</v>
      </c>
      <c r="CV182" s="35">
        <v>338221.65751186438</v>
      </c>
      <c r="CW182" s="79">
        <v>22.289200331501757</v>
      </c>
      <c r="CX182" s="93">
        <v>63.265115769504156</v>
      </c>
      <c r="CY182" s="35">
        <v>341603.87408698304</v>
      </c>
      <c r="CZ182" s="79">
        <v>21.611608641424102</v>
      </c>
      <c r="DA182" s="93">
        <v>60.734511138723988</v>
      </c>
      <c r="DB182" s="35">
        <v>345019.91282785288</v>
      </c>
      <c r="DC182" s="79">
        <v>20.954615738724808</v>
      </c>
    </row>
    <row r="183" spans="1:109" x14ac:dyDescent="0.35">
      <c r="A183" s="9" t="s">
        <v>263</v>
      </c>
      <c r="B183" s="10" t="s">
        <v>264</v>
      </c>
      <c r="C183" s="90">
        <v>0</v>
      </c>
      <c r="D183" s="65">
        <v>488300</v>
      </c>
      <c r="E183" s="79">
        <v>0</v>
      </c>
      <c r="F183" s="123">
        <v>0</v>
      </c>
      <c r="G183" s="35">
        <v>511500</v>
      </c>
      <c r="H183" s="79">
        <v>0</v>
      </c>
      <c r="I183" s="123">
        <v>0</v>
      </c>
      <c r="J183" s="35">
        <v>516615</v>
      </c>
      <c r="K183" s="79">
        <v>0</v>
      </c>
      <c r="L183" s="123">
        <v>0</v>
      </c>
      <c r="M183" s="35">
        <v>521781.15</v>
      </c>
      <c r="N183" s="79">
        <v>0</v>
      </c>
      <c r="O183" s="59">
        <v>0</v>
      </c>
      <c r="P183" s="35">
        <v>526998.96149999998</v>
      </c>
      <c r="Q183" s="79">
        <v>0</v>
      </c>
      <c r="R183" s="123">
        <v>0</v>
      </c>
      <c r="S183" s="35">
        <v>532268.95111499995</v>
      </c>
      <c r="T183" s="79">
        <v>0</v>
      </c>
      <c r="U183" s="123">
        <v>0</v>
      </c>
      <c r="V183" s="35">
        <v>537591.64062614995</v>
      </c>
      <c r="W183" s="79">
        <v>0</v>
      </c>
      <c r="X183" s="123">
        <v>0</v>
      </c>
      <c r="Y183" s="35">
        <v>542967.55703241145</v>
      </c>
      <c r="Z183" s="79">
        <v>0</v>
      </c>
      <c r="AA183" s="123">
        <v>0</v>
      </c>
      <c r="AB183" s="35">
        <v>548397.23260273552</v>
      </c>
      <c r="AC183" s="79">
        <v>0</v>
      </c>
      <c r="AD183" s="59">
        <v>0</v>
      </c>
      <c r="AE183" s="35">
        <v>553881.20492876286</v>
      </c>
      <c r="AF183" s="79">
        <v>0</v>
      </c>
      <c r="AG183" s="123">
        <v>0</v>
      </c>
      <c r="AH183" s="35">
        <v>559420.01697805047</v>
      </c>
      <c r="AI183" s="79">
        <v>0</v>
      </c>
      <c r="AJ183" s="123">
        <v>0</v>
      </c>
      <c r="AK183" s="35">
        <v>565014.21714783099</v>
      </c>
      <c r="AL183" s="79">
        <v>0</v>
      </c>
      <c r="AM183" s="123">
        <v>0</v>
      </c>
      <c r="AN183" s="35">
        <v>570664.35931930935</v>
      </c>
      <c r="AO183" s="79">
        <v>0</v>
      </c>
      <c r="AP183" s="123">
        <v>0</v>
      </c>
      <c r="AQ183" s="35">
        <v>576371.0029125025</v>
      </c>
      <c r="AR183" s="79">
        <v>0</v>
      </c>
      <c r="AS183" s="93">
        <v>1850.0076000000001</v>
      </c>
      <c r="AT183" s="35">
        <v>582134.71294162748</v>
      </c>
      <c r="AU183" s="79">
        <v>1076.9536431658291</v>
      </c>
      <c r="AV183" s="123">
        <v>1850.0076000000001</v>
      </c>
      <c r="AW183" s="35">
        <v>587956.06007104379</v>
      </c>
      <c r="AX183" s="79">
        <v>1087.7231795974876</v>
      </c>
      <c r="AY183" s="123">
        <v>1850.0076000000001</v>
      </c>
      <c r="AZ183" s="35">
        <v>593835.62067175424</v>
      </c>
      <c r="BA183" s="79">
        <v>1098.6004113934623</v>
      </c>
      <c r="BB183" s="123">
        <v>1850.0076000000001</v>
      </c>
      <c r="BC183" s="35">
        <v>599773.97687847179</v>
      </c>
      <c r="BD183" s="79">
        <v>1109.5864155073971</v>
      </c>
      <c r="BE183" s="123">
        <v>1850.0076000000001</v>
      </c>
      <c r="BF183" s="35">
        <v>605771.71664725651</v>
      </c>
      <c r="BG183" s="79">
        <v>1120.682279662471</v>
      </c>
      <c r="BH183" s="93">
        <v>1850.0076000000001</v>
      </c>
      <c r="BI183" s="35">
        <v>611829.43381372909</v>
      </c>
      <c r="BJ183" s="79">
        <v>1131.889102459096</v>
      </c>
      <c r="BK183" s="123">
        <v>1850.0076000000001</v>
      </c>
      <c r="BL183" s="35">
        <v>617947.72815186635</v>
      </c>
      <c r="BM183" s="79">
        <v>1143.2079934836868</v>
      </c>
      <c r="BN183" s="123">
        <v>1850.0076000000001</v>
      </c>
      <c r="BO183" s="35">
        <v>624127.20543338498</v>
      </c>
      <c r="BP183" s="79">
        <v>1154.6400734185236</v>
      </c>
      <c r="BQ183" s="123">
        <v>1850.0076000000001</v>
      </c>
      <c r="BR183" s="35">
        <v>630368.4774877188</v>
      </c>
      <c r="BS183" s="79">
        <v>1166.1864741527088</v>
      </c>
      <c r="BT183" s="123">
        <v>1850.0076000000001</v>
      </c>
      <c r="BU183" s="35">
        <v>636672.16226259596</v>
      </c>
      <c r="BV183" s="79">
        <v>1177.8483388942359</v>
      </c>
      <c r="BW183" s="93">
        <v>1850.0076000000001</v>
      </c>
      <c r="BX183" s="35">
        <v>643038.88388522191</v>
      </c>
      <c r="BY183" s="79">
        <v>1189.6268222831782</v>
      </c>
      <c r="BZ183" s="123">
        <v>1850.0076000000001</v>
      </c>
      <c r="CA183" s="35">
        <v>649469.27272407408</v>
      </c>
      <c r="CB183" s="79">
        <v>1201.5230905060098</v>
      </c>
      <c r="CC183" s="123">
        <v>1850.0076000000001</v>
      </c>
      <c r="CD183" s="35">
        <v>655963.96545131481</v>
      </c>
      <c r="CE183" s="79">
        <v>1213.5383214110698</v>
      </c>
      <c r="CF183" s="123">
        <v>1850.0076000000001</v>
      </c>
      <c r="CG183" s="35">
        <v>662523.60510582791</v>
      </c>
      <c r="CH183" s="79">
        <v>1225.6737046251806</v>
      </c>
      <c r="CI183" s="123">
        <v>1850.0076000000001</v>
      </c>
      <c r="CJ183" s="35">
        <v>669148.84115688619</v>
      </c>
      <c r="CK183" s="79">
        <v>1237.9304416714322</v>
      </c>
      <c r="CL183" s="93">
        <v>1850.0076000000001</v>
      </c>
      <c r="CM183" s="35">
        <v>675840.32956845511</v>
      </c>
      <c r="CN183" s="79">
        <v>1250.3097460881468</v>
      </c>
      <c r="CO183" s="123">
        <v>1850.0076000000001</v>
      </c>
      <c r="CP183" s="35">
        <v>682598.73286413972</v>
      </c>
      <c r="CQ183" s="79">
        <v>1262.8128435490285</v>
      </c>
      <c r="CR183" s="123">
        <v>1850.0076000000001</v>
      </c>
      <c r="CS183" s="35">
        <v>689424.72019278107</v>
      </c>
      <c r="CT183" s="79">
        <v>1275.4409719845185</v>
      </c>
      <c r="CU183" s="123">
        <v>1850.0076000000001</v>
      </c>
      <c r="CV183" s="35">
        <v>696318.96739470889</v>
      </c>
      <c r="CW183" s="79">
        <v>1288.1953817043639</v>
      </c>
      <c r="CX183" s="123">
        <v>1850.0076000000001</v>
      </c>
      <c r="CY183" s="35">
        <v>703282.15706865594</v>
      </c>
      <c r="CZ183" s="79">
        <v>1301.0773355214073</v>
      </c>
      <c r="DA183" s="93">
        <v>1850.0076000000001</v>
      </c>
      <c r="DB183" s="35">
        <v>710314.97863934247</v>
      </c>
      <c r="DC183" s="79">
        <v>1314.0881088766212</v>
      </c>
    </row>
    <row r="184" spans="1:109" x14ac:dyDescent="0.35">
      <c r="A184" s="6">
        <v>3</v>
      </c>
      <c r="B184" s="3" t="s">
        <v>80</v>
      </c>
      <c r="C184" s="89">
        <v>3192.5701262736638</v>
      </c>
      <c r="D184" s="15">
        <v>504982.5656039262</v>
      </c>
      <c r="E184" s="80">
        <v>1612.1922532361255</v>
      </c>
      <c r="F184" s="43">
        <v>3082.2418512504119</v>
      </c>
      <c r="G184" s="15">
        <v>521991.84157097689</v>
      </c>
      <c r="H184" s="80">
        <v>1608.9051001013395</v>
      </c>
      <c r="I184" s="43">
        <v>3110.589040363031</v>
      </c>
      <c r="J184" s="15">
        <v>528252.54340204282</v>
      </c>
      <c r="K184" s="80">
        <v>1643.1765720502908</v>
      </c>
      <c r="L184" s="43">
        <v>3139.0100908071081</v>
      </c>
      <c r="M184" s="15">
        <v>534561.37244422582</v>
      </c>
      <c r="N184" s="80">
        <v>1677.9935422581218</v>
      </c>
      <c r="O184" s="43">
        <v>3011.249112582107</v>
      </c>
      <c r="P184" s="15">
        <v>537673.19286424096</v>
      </c>
      <c r="Q184" s="80">
        <v>1619.0679248716337</v>
      </c>
      <c r="R184" s="43">
        <v>2967.1754348440936</v>
      </c>
      <c r="S184" s="15">
        <v>543520.05530806445</v>
      </c>
      <c r="T184" s="80">
        <v>1612.7193564551919</v>
      </c>
      <c r="U184" s="43">
        <v>2923.1707440749524</v>
      </c>
      <c r="V184" s="15">
        <v>549438.10901549296</v>
      </c>
      <c r="W184" s="80">
        <v>1606.1014059539534</v>
      </c>
      <c r="X184" s="43">
        <v>2879.2272449944285</v>
      </c>
      <c r="Y184" s="15">
        <v>555429.24919473904</v>
      </c>
      <c r="Z184" s="80">
        <v>1599.2070269482922</v>
      </c>
      <c r="AA184" s="43">
        <v>2835.3012091430628</v>
      </c>
      <c r="AB184" s="15">
        <v>561498.93533115392</v>
      </c>
      <c r="AC184" s="80">
        <v>1592.018610276963</v>
      </c>
      <c r="AD184" s="43">
        <v>3443.6738646895087</v>
      </c>
      <c r="AE184" s="15">
        <v>580263.66367202764</v>
      </c>
      <c r="AF184" s="80">
        <v>1998.2388132163446</v>
      </c>
      <c r="AG184" s="43">
        <v>3306.6803160892123</v>
      </c>
      <c r="AH184" s="15">
        <v>587757.8263096828</v>
      </c>
      <c r="AI184" s="80">
        <v>1943.5272348856101</v>
      </c>
      <c r="AJ184" s="43">
        <v>3169.7099344486742</v>
      </c>
      <c r="AK184" s="15">
        <v>595487.50682251726</v>
      </c>
      <c r="AL184" s="80">
        <v>1887.5226662154055</v>
      </c>
      <c r="AM184" s="43">
        <v>3032.7665770816366</v>
      </c>
      <c r="AN184" s="15">
        <v>603477.32508793182</v>
      </c>
      <c r="AO184" s="80">
        <v>1830.205861553309</v>
      </c>
      <c r="AP184" s="43">
        <v>2895.8518845779163</v>
      </c>
      <c r="AQ184" s="15">
        <v>611756.65711721801</v>
      </c>
      <c r="AR184" s="80">
        <v>1771.5566684159817</v>
      </c>
      <c r="AS184" s="43">
        <v>2845.2209093972433</v>
      </c>
      <c r="AT184" s="15">
        <v>621798.38906871947</v>
      </c>
      <c r="AU184" s="80">
        <v>1769.1537780078429</v>
      </c>
      <c r="AV184" s="43">
        <v>2834.9548604672582</v>
      </c>
      <c r="AW184" s="15">
        <v>628512.56159742316</v>
      </c>
      <c r="AX184" s="80">
        <v>1781.8047413653417</v>
      </c>
      <c r="AY184" s="43">
        <v>2824.7249257323601</v>
      </c>
      <c r="AZ184" s="15">
        <v>635296.1368479362</v>
      </c>
      <c r="BA184" s="80">
        <v>1794.5368329758417</v>
      </c>
      <c r="BB184" s="43">
        <v>2814.5342471227996</v>
      </c>
      <c r="BC184" s="15">
        <v>642149.38069487852</v>
      </c>
      <c r="BD184" s="80">
        <v>1807.351423734432</v>
      </c>
      <c r="BE184" s="43">
        <v>2804.384144396271</v>
      </c>
      <c r="BF184" s="15">
        <v>649072.75451127579</v>
      </c>
      <c r="BG184" s="80">
        <v>1820.2493413110351</v>
      </c>
      <c r="BH184" s="43">
        <v>2794.2774618508324</v>
      </c>
      <c r="BI184" s="15">
        <v>656066.53130887763</v>
      </c>
      <c r="BJ184" s="80">
        <v>1833.2319219110502</v>
      </c>
      <c r="BK184" s="43">
        <v>2783.5518992372363</v>
      </c>
      <c r="BL184" s="15">
        <v>663146.50653019443</v>
      </c>
      <c r="BM184" s="80">
        <v>1845.9027177246608</v>
      </c>
      <c r="BN184" s="43">
        <v>2772.8668081356641</v>
      </c>
      <c r="BO184" s="15">
        <v>670299.11235780094</v>
      </c>
      <c r="BP184" s="80">
        <v>1858.6501601797445</v>
      </c>
      <c r="BQ184" s="43">
        <v>2762.2211426882923</v>
      </c>
      <c r="BR184" s="15">
        <v>677525.11596572271</v>
      </c>
      <c r="BS184" s="80">
        <v>1871.4742000228564</v>
      </c>
      <c r="BT184" s="43">
        <v>2751.6181292079341</v>
      </c>
      <c r="BU184" s="15">
        <v>684824.75340562442</v>
      </c>
      <c r="BV184" s="80">
        <v>1884.3762068012691</v>
      </c>
      <c r="BW184" s="43">
        <v>2740.5602566923581</v>
      </c>
      <c r="BX184" s="15">
        <v>692231.60386814701</v>
      </c>
      <c r="BY184" s="80">
        <v>1897.1024219874519</v>
      </c>
      <c r="BZ184" s="43">
        <v>2716.5306940753467</v>
      </c>
      <c r="CA184" s="15">
        <v>700030.00138181087</v>
      </c>
      <c r="CB184" s="80">
        <v>1901.6529855272966</v>
      </c>
      <c r="CC184" s="43">
        <v>2692.5519588211687</v>
      </c>
      <c r="CD184" s="15">
        <v>707921.39852247911</v>
      </c>
      <c r="CE184" s="80">
        <v>1906.1151482831224</v>
      </c>
      <c r="CF184" s="43">
        <v>2668.6271038068362</v>
      </c>
      <c r="CG184" s="15">
        <v>715906.62436405651</v>
      </c>
      <c r="CH184" s="80">
        <v>1910.4878215727808</v>
      </c>
      <c r="CI184" s="43">
        <v>2644.7584324880982</v>
      </c>
      <c r="CJ184" s="15">
        <v>723986.59827938757</v>
      </c>
      <c r="CK184" s="80">
        <v>1914.7696608077833</v>
      </c>
      <c r="CL184" s="43">
        <v>2620.947662207212</v>
      </c>
      <c r="CM184" s="15">
        <v>732162.31622827041</v>
      </c>
      <c r="CN184" s="80">
        <v>1918.9591110747031</v>
      </c>
      <c r="CO184" s="43">
        <v>2609.5413526689172</v>
      </c>
      <c r="CP184" s="15">
        <v>740061.2349745424</v>
      </c>
      <c r="CQ184" s="80">
        <v>1931.2203961732966</v>
      </c>
      <c r="CR184" s="43">
        <v>2598.1947903227474</v>
      </c>
      <c r="CS184" s="15">
        <v>748038.17626191338</v>
      </c>
      <c r="CT184" s="80">
        <v>1943.5488925262323</v>
      </c>
      <c r="CU184" s="43">
        <v>2586.9104991816166</v>
      </c>
      <c r="CV184" s="15">
        <v>756093.31930424657</v>
      </c>
      <c r="CW184" s="80">
        <v>1955.9457460692338</v>
      </c>
      <c r="CX184" s="43">
        <v>2575.6903811154671</v>
      </c>
      <c r="CY184" s="15">
        <v>764226.91237026639</v>
      </c>
      <c r="CZ184" s="80">
        <v>1968.4119071816681</v>
      </c>
      <c r="DA184" s="43">
        <v>2613.5165781191035</v>
      </c>
      <c r="DB184" s="15">
        <v>764983.76336691901</v>
      </c>
      <c r="DC184" s="80">
        <v>1999.2977475513842</v>
      </c>
      <c r="DD184" s="141">
        <f>DA184+CX184+CU184+CR184+CO184+CL184+CI184+CF184+CC184+BZ184+BW184+BT184+BQ184+BN184+BK184+BH184+BE184+BB184+AY184+AV184+AS184+AP184+AM184+AJ184+AG184+AD184+AA184+X184+U184+R184+O184+L184+I184+F184+C184</f>
        <v>100045.40166895458</v>
      </c>
      <c r="DE184" s="143" t="s">
        <v>245</v>
      </c>
    </row>
    <row r="185" spans="1:109" x14ac:dyDescent="0.35">
      <c r="A185" s="9" t="s">
        <v>64</v>
      </c>
      <c r="B185" s="10" t="s">
        <v>81</v>
      </c>
      <c r="C185" s="88">
        <v>1658.0068216952022</v>
      </c>
      <c r="D185" s="13">
        <v>490728.18558242341</v>
      </c>
      <c r="E185" s="79">
        <v>813.63067929376723</v>
      </c>
      <c r="F185" s="41">
        <v>1658.8362044023904</v>
      </c>
      <c r="G185" s="35">
        <v>495635.46743824764</v>
      </c>
      <c r="H185" s="79">
        <v>822.17805757246731</v>
      </c>
      <c r="I185" s="41">
        <v>1659.6655871095786</v>
      </c>
      <c r="J185" s="35">
        <v>500591.82211263012</v>
      </c>
      <c r="K185" s="79">
        <v>830.81502034881203</v>
      </c>
      <c r="L185" s="41">
        <v>1660.4949698167666</v>
      </c>
      <c r="M185" s="35">
        <v>505597.74033375643</v>
      </c>
      <c r="N185" s="79">
        <v>839.54250457492628</v>
      </c>
      <c r="O185" s="41">
        <v>1661.3243525239548</v>
      </c>
      <c r="P185" s="35">
        <v>510653.71773709398</v>
      </c>
      <c r="Q185" s="79">
        <v>848.361456983528</v>
      </c>
      <c r="R185" s="41">
        <v>1630.8094974105752</v>
      </c>
      <c r="S185" s="35">
        <v>515760.25491446489</v>
      </c>
      <c r="T185" s="79">
        <v>841.10672210140865</v>
      </c>
      <c r="U185" s="41">
        <v>1600.2946422971961</v>
      </c>
      <c r="V185" s="35">
        <v>520917.85746360954</v>
      </c>
      <c r="W185" s="79">
        <v>833.62205637594877</v>
      </c>
      <c r="X185" s="41">
        <v>1569.7797871838166</v>
      </c>
      <c r="Y185" s="35">
        <v>526127.03603824566</v>
      </c>
      <c r="Z185" s="79">
        <v>825.90358666376949</v>
      </c>
      <c r="AA185" s="41">
        <v>1539.264932070437</v>
      </c>
      <c r="AB185" s="35">
        <v>531388.30639862816</v>
      </c>
      <c r="AC185" s="79">
        <v>817.94738535170893</v>
      </c>
      <c r="AD185" s="41">
        <v>1508.7500769570577</v>
      </c>
      <c r="AE185" s="35">
        <v>536702.18946261448</v>
      </c>
      <c r="AF185" s="79">
        <v>809.74946965474089</v>
      </c>
      <c r="AG185" s="41">
        <v>1390.9900196219808</v>
      </c>
      <c r="AH185" s="35">
        <v>542069.21135724068</v>
      </c>
      <c r="AI185" s="79">
        <v>754.01286294227987</v>
      </c>
      <c r="AJ185" s="41">
        <v>1273.2299622869043</v>
      </c>
      <c r="AK185" s="35">
        <v>547489.90347081306</v>
      </c>
      <c r="AL185" s="79">
        <v>697.08054914860418</v>
      </c>
      <c r="AM185" s="41">
        <v>1155.4699049518272</v>
      </c>
      <c r="AN185" s="35">
        <v>552964.80250552122</v>
      </c>
      <c r="AO185" s="79">
        <v>638.93418779276044</v>
      </c>
      <c r="AP185" s="41">
        <v>1037.7098476167505</v>
      </c>
      <c r="AQ185" s="35">
        <v>558494.4505305764</v>
      </c>
      <c r="AR185" s="79">
        <v>579.55519115488528</v>
      </c>
      <c r="AS185" s="41">
        <v>918.94979028167404</v>
      </c>
      <c r="AT185" s="35">
        <v>564079.39503588213</v>
      </c>
      <c r="AU185" s="79">
        <v>518.3606417704375</v>
      </c>
      <c r="AV185" s="41">
        <v>914.90062347554635</v>
      </c>
      <c r="AW185" s="35">
        <v>569720.188986241</v>
      </c>
      <c r="AX185" s="79">
        <v>521.23735611011796</v>
      </c>
      <c r="AY185" s="41">
        <v>910.85145666941855</v>
      </c>
      <c r="AZ185" s="35">
        <v>575417.39087610343</v>
      </c>
      <c r="BA185" s="79">
        <v>524.11976867241503</v>
      </c>
      <c r="BB185" s="41">
        <v>906.80228986329087</v>
      </c>
      <c r="BC185" s="35">
        <v>581171.56478486443</v>
      </c>
      <c r="BD185" s="79">
        <v>527.00770575034699</v>
      </c>
      <c r="BE185" s="41">
        <v>902.75312305716295</v>
      </c>
      <c r="BF185" s="35">
        <v>586983.2804327131</v>
      </c>
      <c r="BG185" s="79">
        <v>529.90098959297029</v>
      </c>
      <c r="BH185" s="41">
        <v>898.70395625103527</v>
      </c>
      <c r="BI185" s="35">
        <v>592853.11323704023</v>
      </c>
      <c r="BJ185" s="79">
        <v>532.79943834187111</v>
      </c>
      <c r="BK185" s="41">
        <v>893.99131492173944</v>
      </c>
      <c r="BL185" s="35">
        <v>598781.64436941058</v>
      </c>
      <c r="BM185" s="79">
        <v>535.30558960081066</v>
      </c>
      <c r="BN185" s="41">
        <v>889.27867359244362</v>
      </c>
      <c r="BO185" s="35">
        <v>604769.46081310464</v>
      </c>
      <c r="BP185" s="79">
        <v>537.80858394109498</v>
      </c>
      <c r="BQ185" s="41">
        <v>884.5660322631478</v>
      </c>
      <c r="BR185" s="35">
        <v>610817.15542123572</v>
      </c>
      <c r="BS185" s="79">
        <v>540.30810760922486</v>
      </c>
      <c r="BT185" s="41">
        <v>879.85339093385187</v>
      </c>
      <c r="BU185" s="35">
        <v>616925.32697544806</v>
      </c>
      <c r="BV185" s="79">
        <v>542.80384089232325</v>
      </c>
      <c r="BW185" s="41">
        <v>874.14074960455616</v>
      </c>
      <c r="BX185" s="35">
        <v>623094.58024520252</v>
      </c>
      <c r="BY185" s="79">
        <v>544.67236345007768</v>
      </c>
      <c r="BZ185" s="41">
        <v>855.9077803736991</v>
      </c>
      <c r="CA185" s="35">
        <v>629325.52604765457</v>
      </c>
      <c r="CB185" s="79">
        <v>538.64461413195863</v>
      </c>
      <c r="CC185" s="41">
        <v>837.67481114284192</v>
      </c>
      <c r="CD185" s="35">
        <v>635618.78130813106</v>
      </c>
      <c r="CE185" s="79">
        <v>532.44184259113206</v>
      </c>
      <c r="CF185" s="41">
        <v>819.44184191198474</v>
      </c>
      <c r="CG185" s="35">
        <v>641974.96912121237</v>
      </c>
      <c r="CH185" s="79">
        <v>526.06115115807586</v>
      </c>
      <c r="CI185" s="41">
        <v>801.20887268112767</v>
      </c>
      <c r="CJ185" s="35">
        <v>648394.71881242446</v>
      </c>
      <c r="CK185" s="79">
        <v>519.49960171209932</v>
      </c>
      <c r="CL185" s="41">
        <v>782.97590345027038</v>
      </c>
      <c r="CM185" s="35">
        <v>654878.66600054875</v>
      </c>
      <c r="CN185" s="79">
        <v>512.75421516208746</v>
      </c>
      <c r="CO185" s="41">
        <v>777.08966928912764</v>
      </c>
      <c r="CP185" s="35">
        <v>661427.45266055421</v>
      </c>
      <c r="CQ185" s="79">
        <v>513.98844044674024</v>
      </c>
      <c r="CR185" s="41">
        <v>771.20343512798468</v>
      </c>
      <c r="CS185" s="35">
        <v>668041.7271871597</v>
      </c>
      <c r="CT185" s="79">
        <v>515.19607481556955</v>
      </c>
      <c r="CU185" s="41">
        <v>765.31720096684194</v>
      </c>
      <c r="CV185" s="35">
        <v>674722.14445903129</v>
      </c>
      <c r="CW185" s="79">
        <v>516.37646302773101</v>
      </c>
      <c r="CX185" s="41">
        <v>759.43096680569897</v>
      </c>
      <c r="CY185" s="35">
        <v>681469.36590362166</v>
      </c>
      <c r="CZ185" s="79">
        <v>517.52893939665398</v>
      </c>
      <c r="DA185" s="41">
        <v>753.54473264455612</v>
      </c>
      <c r="DB185" s="35">
        <v>688284.05956265784</v>
      </c>
      <c r="DC185" s="79">
        <v>518.65282764665278</v>
      </c>
    </row>
    <row r="186" spans="1:109" x14ac:dyDescent="0.35">
      <c r="A186" s="57" t="s">
        <v>65</v>
      </c>
      <c r="B186" s="55" t="s">
        <v>36</v>
      </c>
      <c r="C186" s="90">
        <v>331.16849999999999</v>
      </c>
      <c r="D186" s="65">
        <v>488300</v>
      </c>
      <c r="E186" s="79">
        <v>161.70957855</v>
      </c>
      <c r="F186" s="128">
        <v>373.8029251981506</v>
      </c>
      <c r="G186" s="35">
        <v>493183</v>
      </c>
      <c r="H186" s="79">
        <v>184.35324805799951</v>
      </c>
      <c r="I186" s="128">
        <v>416.43735039630121</v>
      </c>
      <c r="J186" s="35">
        <v>498114.83</v>
      </c>
      <c r="K186" s="79">
        <v>207.43361999830401</v>
      </c>
      <c r="L186" s="128">
        <v>459.07177559445182</v>
      </c>
      <c r="M186" s="35">
        <v>503095.97830000002</v>
      </c>
      <c r="N186" s="79">
        <v>230.95716405260882</v>
      </c>
      <c r="O186" s="136">
        <v>501.70620079260243</v>
      </c>
      <c r="P186" s="35">
        <v>508126.93808300002</v>
      </c>
      <c r="Q186" s="79">
        <v>254.93043562599988</v>
      </c>
      <c r="R186" s="128">
        <v>484.37386603466319</v>
      </c>
      <c r="S186" s="35">
        <v>513208.20746383001</v>
      </c>
      <c r="T186" s="79">
        <v>248.58464352997484</v>
      </c>
      <c r="U186" s="128">
        <v>467.04153127672396</v>
      </c>
      <c r="V186" s="35">
        <v>518340.28953846829</v>
      </c>
      <c r="W186" s="79">
        <v>242.08644254846669</v>
      </c>
      <c r="X186" s="128">
        <v>449.70919651878472</v>
      </c>
      <c r="Y186" s="35">
        <v>523523.69243385299</v>
      </c>
      <c r="Z186" s="79">
        <v>235.4334190829754</v>
      </c>
      <c r="AA186" s="128">
        <v>432.37686176084549</v>
      </c>
      <c r="AB186" s="35">
        <v>528758.92935819156</v>
      </c>
      <c r="AC186" s="79">
        <v>228.62312650391945</v>
      </c>
      <c r="AD186" s="136">
        <v>415.04452700290625</v>
      </c>
      <c r="AE186" s="35">
        <v>534046.51865177345</v>
      </c>
      <c r="AF186" s="79">
        <v>221.65308473137407</v>
      </c>
      <c r="AG186" s="128">
        <v>397.65423189162487</v>
      </c>
      <c r="AH186" s="35">
        <v>539386.98383829114</v>
      </c>
      <c r="AI186" s="79">
        <v>214.48951675055594</v>
      </c>
      <c r="AJ186" s="128">
        <v>380.2639367803435</v>
      </c>
      <c r="AK186" s="35">
        <v>544780.85367667407</v>
      </c>
      <c r="AL186" s="79">
        <v>207.16051210164835</v>
      </c>
      <c r="AM186" s="128">
        <v>362.87364166906212</v>
      </c>
      <c r="AN186" s="35">
        <v>550228.66221344087</v>
      </c>
      <c r="AO186" s="79">
        <v>199.66347840808754</v>
      </c>
      <c r="AP186" s="128">
        <v>345.48334655778075</v>
      </c>
      <c r="AQ186" s="35">
        <v>555730.94883557525</v>
      </c>
      <c r="AR186" s="79">
        <v>191.99578798944535</v>
      </c>
      <c r="AS186" s="136">
        <v>328.09305144649937</v>
      </c>
      <c r="AT186" s="35">
        <v>561288.25832393102</v>
      </c>
      <c r="AU186" s="79">
        <v>184.15477741458952</v>
      </c>
      <c r="AV186" s="128">
        <v>328.09305144649937</v>
      </c>
      <c r="AW186" s="35">
        <v>566901.14090717037</v>
      </c>
      <c r="AX186" s="79">
        <v>185.99632518873543</v>
      </c>
      <c r="AY186" s="128">
        <v>328.09305144649937</v>
      </c>
      <c r="AZ186" s="35">
        <v>572570.15231624211</v>
      </c>
      <c r="BA186" s="79">
        <v>187.85628844062282</v>
      </c>
      <c r="BB186" s="128">
        <v>328.09305144649937</v>
      </c>
      <c r="BC186" s="35">
        <v>578295.85383940453</v>
      </c>
      <c r="BD186" s="79">
        <v>189.73485132502904</v>
      </c>
      <c r="BE186" s="128">
        <v>328.09305144649937</v>
      </c>
      <c r="BF186" s="35">
        <v>584078.8123777986</v>
      </c>
      <c r="BG186" s="79">
        <v>191.63219983827935</v>
      </c>
      <c r="BH186" s="136">
        <v>328.09305144649937</v>
      </c>
      <c r="BI186" s="35">
        <v>589919.60050157655</v>
      </c>
      <c r="BJ186" s="79">
        <v>193.5485218366621</v>
      </c>
      <c r="BK186" s="128">
        <v>328.09305144649937</v>
      </c>
      <c r="BL186" s="35">
        <v>595818.79650659231</v>
      </c>
      <c r="BM186" s="79">
        <v>195.48400705502874</v>
      </c>
      <c r="BN186" s="128">
        <v>328.09305144649937</v>
      </c>
      <c r="BO186" s="35">
        <v>601776.98447165824</v>
      </c>
      <c r="BP186" s="79">
        <v>197.43884712557903</v>
      </c>
      <c r="BQ186" s="128">
        <v>328.09305144649937</v>
      </c>
      <c r="BR186" s="35">
        <v>607794.75431637478</v>
      </c>
      <c r="BS186" s="79">
        <v>199.4132355968348</v>
      </c>
      <c r="BT186" s="128">
        <v>328.09305144649937</v>
      </c>
      <c r="BU186" s="35">
        <v>613872.70185953856</v>
      </c>
      <c r="BV186" s="79">
        <v>201.40736795280316</v>
      </c>
      <c r="BW186" s="136">
        <v>328.09305144649937</v>
      </c>
      <c r="BX186" s="35">
        <v>620011.428878134</v>
      </c>
      <c r="BY186" s="79">
        <v>203.42144163233118</v>
      </c>
      <c r="BZ186" s="128">
        <v>328.09305144649937</v>
      </c>
      <c r="CA186" s="35">
        <v>626211.5431669153</v>
      </c>
      <c r="CB186" s="79">
        <v>205.4556560486545</v>
      </c>
      <c r="CC186" s="128">
        <v>328.09305144649937</v>
      </c>
      <c r="CD186" s="35">
        <v>632473.65859858447</v>
      </c>
      <c r="CE186" s="79">
        <v>207.51021260914106</v>
      </c>
      <c r="CF186" s="128">
        <v>328.09305144649937</v>
      </c>
      <c r="CG186" s="35">
        <v>638798.39518457034</v>
      </c>
      <c r="CH186" s="79">
        <v>209.58531473523246</v>
      </c>
      <c r="CI186" s="128">
        <v>328.09305144649937</v>
      </c>
      <c r="CJ186" s="35">
        <v>645186.37913641601</v>
      </c>
      <c r="CK186" s="79">
        <v>211.68116788258479</v>
      </c>
      <c r="CL186" s="136">
        <v>328.09305144649937</v>
      </c>
      <c r="CM186" s="35">
        <v>651638.24292778014</v>
      </c>
      <c r="CN186" s="79">
        <v>213.79797956141064</v>
      </c>
      <c r="CO186" s="128">
        <v>328.09305144649937</v>
      </c>
      <c r="CP186" s="35">
        <v>658154.6253570579</v>
      </c>
      <c r="CQ186" s="79">
        <v>215.93595935702473</v>
      </c>
      <c r="CR186" s="128">
        <v>328.09305144649937</v>
      </c>
      <c r="CS186" s="35">
        <v>664736.17161062849</v>
      </c>
      <c r="CT186" s="79">
        <v>218.09531895059496</v>
      </c>
      <c r="CU186" s="128">
        <v>328.09305144649937</v>
      </c>
      <c r="CV186" s="35">
        <v>671383.53332673479</v>
      </c>
      <c r="CW186" s="79">
        <v>220.27627214010093</v>
      </c>
      <c r="CX186" s="128">
        <v>328.09305144649937</v>
      </c>
      <c r="CY186" s="35">
        <v>678097.36866000213</v>
      </c>
      <c r="CZ186" s="79">
        <v>222.47903486150193</v>
      </c>
      <c r="DA186" s="136">
        <v>328.09305144649937</v>
      </c>
      <c r="DB186" s="35">
        <v>684878.34234660212</v>
      </c>
      <c r="DC186" s="79">
        <v>224.70382521011695</v>
      </c>
    </row>
    <row r="187" spans="1:109" x14ac:dyDescent="0.35">
      <c r="A187" s="57" t="s">
        <v>66</v>
      </c>
      <c r="B187" s="55" t="s">
        <v>33</v>
      </c>
      <c r="C187" s="90">
        <v>335.59715867520242</v>
      </c>
      <c r="D187" s="65">
        <v>488300</v>
      </c>
      <c r="E187" s="79">
        <v>163.87209258110133</v>
      </c>
      <c r="F187" s="128">
        <v>317.13693471701771</v>
      </c>
      <c r="G187" s="35">
        <v>493183</v>
      </c>
      <c r="H187" s="79">
        <v>156.40654487454296</v>
      </c>
      <c r="I187" s="128">
        <v>298.676710758833</v>
      </c>
      <c r="J187" s="35">
        <v>498114.83</v>
      </c>
      <c r="K187" s="79">
        <v>148.77529900459527</v>
      </c>
      <c r="L187" s="128">
        <v>280.21648680064828</v>
      </c>
      <c r="M187" s="35">
        <v>503095.97830000002</v>
      </c>
      <c r="N187" s="79">
        <v>140.97578756276118</v>
      </c>
      <c r="O187" s="93">
        <v>261.75626284246357</v>
      </c>
      <c r="P187" s="35">
        <v>508126.93808300002</v>
      </c>
      <c r="Q187" s="79">
        <v>133.00540836218997</v>
      </c>
      <c r="R187" s="128">
        <v>259.12722526998448</v>
      </c>
      <c r="S187" s="35">
        <v>513208.20746383001</v>
      </c>
      <c r="T187" s="79">
        <v>132.9862187858848</v>
      </c>
      <c r="U187" s="128">
        <v>256.49818769750539</v>
      </c>
      <c r="V187" s="35">
        <v>518340.28953846829</v>
      </c>
      <c r="W187" s="79">
        <v>132.95334487721732</v>
      </c>
      <c r="X187" s="128">
        <v>253.86915012502627</v>
      </c>
      <c r="Y187" s="35">
        <v>523523.69243385299</v>
      </c>
      <c r="Z187" s="79">
        <v>132.90651486849791</v>
      </c>
      <c r="AA187" s="128">
        <v>251.24011255254715</v>
      </c>
      <c r="AB187" s="35">
        <v>528758.92935819156</v>
      </c>
      <c r="AC187" s="79">
        <v>132.84545292511638</v>
      </c>
      <c r="AD187" s="93">
        <v>248.61107498006803</v>
      </c>
      <c r="AE187" s="35">
        <v>534046.51865177345</v>
      </c>
      <c r="AF187" s="79">
        <v>132.76987909138035</v>
      </c>
      <c r="AG187" s="128">
        <v>220.76346927077188</v>
      </c>
      <c r="AH187" s="35">
        <v>539386.98383829114</v>
      </c>
      <c r="AI187" s="79">
        <v>119.07694183163892</v>
      </c>
      <c r="AJ187" s="128">
        <v>192.91586356147573</v>
      </c>
      <c r="AK187" s="35">
        <v>544780.85367667407</v>
      </c>
      <c r="AL187" s="79">
        <v>105.09686883879353</v>
      </c>
      <c r="AM187" s="128">
        <v>165.06825785217958</v>
      </c>
      <c r="AN187" s="35">
        <v>550228.66221344087</v>
      </c>
      <c r="AO187" s="79">
        <v>90.825286691908076</v>
      </c>
      <c r="AP187" s="128">
        <v>137.22065214288344</v>
      </c>
      <c r="AQ187" s="35">
        <v>555730.94883557525</v>
      </c>
      <c r="AR187" s="79">
        <v>76.257763215201024</v>
      </c>
      <c r="AS187" s="93">
        <v>109.37304643358732</v>
      </c>
      <c r="AT187" s="35">
        <v>561288.25832393102</v>
      </c>
      <c r="AU187" s="79">
        <v>61.389806740290666</v>
      </c>
      <c r="AV187" s="128">
        <v>108.49014631161941</v>
      </c>
      <c r="AW187" s="35">
        <v>566901.14090717037</v>
      </c>
      <c r="AX187" s="79">
        <v>61.503187721242881</v>
      </c>
      <c r="AY187" s="128">
        <v>107.60724618965151</v>
      </c>
      <c r="AZ187" s="35">
        <v>572570.15231624211</v>
      </c>
      <c r="BA187" s="79">
        <v>61.612697341140127</v>
      </c>
      <c r="BB187" s="128">
        <v>106.7243460676836</v>
      </c>
      <c r="BC187" s="35">
        <v>578295.85383940453</v>
      </c>
      <c r="BD187" s="79">
        <v>61.718246834663184</v>
      </c>
      <c r="BE187" s="128">
        <v>105.84144594571569</v>
      </c>
      <c r="BF187" s="35">
        <v>584078.8123777986</v>
      </c>
      <c r="BG187" s="79">
        <v>61.819746048322585</v>
      </c>
      <c r="BH187" s="93">
        <v>104.95854582374781</v>
      </c>
      <c r="BI187" s="35">
        <v>589919.60050157655</v>
      </c>
      <c r="BJ187" s="79">
        <v>61.917103421571724</v>
      </c>
      <c r="BK187" s="128">
        <v>104.197928717135</v>
      </c>
      <c r="BL187" s="35">
        <v>595818.79650659231</v>
      </c>
      <c r="BM187" s="79">
        <v>62.083084486723067</v>
      </c>
      <c r="BN187" s="128">
        <v>103.43731161052219</v>
      </c>
      <c r="BO187" s="35">
        <v>601776.98447165824</v>
      </c>
      <c r="BP187" s="79">
        <v>62.246193462835279</v>
      </c>
      <c r="BQ187" s="128">
        <v>102.67669450390937</v>
      </c>
      <c r="BR187" s="35">
        <v>607794.75431637478</v>
      </c>
      <c r="BS187" s="79">
        <v>62.406356310021067</v>
      </c>
      <c r="BT187" s="128">
        <v>101.91607739729656</v>
      </c>
      <c r="BU187" s="35">
        <v>613872.70185953856</v>
      </c>
      <c r="BV187" s="79">
        <v>62.563497794804292</v>
      </c>
      <c r="BW187" s="93">
        <v>101.15546029068372</v>
      </c>
      <c r="BX187" s="35">
        <v>620011.428878134</v>
      </c>
      <c r="BY187" s="79">
        <v>62.717541473652155</v>
      </c>
      <c r="BZ187" s="128">
        <v>101.15546029068372</v>
      </c>
      <c r="CA187" s="35">
        <v>626211.5431669153</v>
      </c>
      <c r="CB187" s="79">
        <v>63.344716888388682</v>
      </c>
      <c r="CC187" s="128">
        <v>101.15546029068372</v>
      </c>
      <c r="CD187" s="35">
        <v>632473.65859858447</v>
      </c>
      <c r="CE187" s="79">
        <v>63.978164057272558</v>
      </c>
      <c r="CF187" s="128">
        <v>101.15546029068372</v>
      </c>
      <c r="CG187" s="35">
        <v>638798.39518457034</v>
      </c>
      <c r="CH187" s="79">
        <v>64.6179456978453</v>
      </c>
      <c r="CI187" s="128">
        <v>101.15546029068372</v>
      </c>
      <c r="CJ187" s="35">
        <v>645186.37913641601</v>
      </c>
      <c r="CK187" s="79">
        <v>65.264125154823745</v>
      </c>
      <c r="CL187" s="93">
        <v>101.15546029068372</v>
      </c>
      <c r="CM187" s="35">
        <v>651638.24292778014</v>
      </c>
      <c r="CN187" s="79">
        <v>65.916766406371977</v>
      </c>
      <c r="CO187" s="128">
        <v>101.15546029068372</v>
      </c>
      <c r="CP187" s="35">
        <v>658154.6253570579</v>
      </c>
      <c r="CQ187" s="79">
        <v>66.575934070435693</v>
      </c>
      <c r="CR187" s="128">
        <v>101.15546029068372</v>
      </c>
      <c r="CS187" s="35">
        <v>664736.17161062849</v>
      </c>
      <c r="CT187" s="79">
        <v>67.241693411140048</v>
      </c>
      <c r="CU187" s="128">
        <v>101.15546029068372</v>
      </c>
      <c r="CV187" s="35">
        <v>671383.53332673479</v>
      </c>
      <c r="CW187" s="79">
        <v>67.914110345251459</v>
      </c>
      <c r="CX187" s="128">
        <v>101.15546029068372</v>
      </c>
      <c r="CY187" s="35">
        <v>678097.36866000213</v>
      </c>
      <c r="CZ187" s="79">
        <v>68.593251448703953</v>
      </c>
      <c r="DA187" s="93">
        <v>101.15546029068372</v>
      </c>
      <c r="DB187" s="35">
        <v>684878.34234660212</v>
      </c>
      <c r="DC187" s="79">
        <v>69.279183963191002</v>
      </c>
    </row>
    <row r="188" spans="1:109" x14ac:dyDescent="0.35">
      <c r="A188" s="57" t="s">
        <v>67</v>
      </c>
      <c r="B188" s="55" t="s">
        <v>34</v>
      </c>
      <c r="C188" s="90">
        <v>17</v>
      </c>
      <c r="D188" s="65">
        <v>488300</v>
      </c>
      <c r="E188" s="79">
        <v>8.3010999999999999</v>
      </c>
      <c r="F188" s="124">
        <v>17</v>
      </c>
      <c r="G188" s="35">
        <v>493183</v>
      </c>
      <c r="H188" s="79">
        <v>8.3841110000000008</v>
      </c>
      <c r="I188" s="124">
        <v>17</v>
      </c>
      <c r="J188" s="35">
        <v>498114.83</v>
      </c>
      <c r="K188" s="79">
        <v>8.4679521099999988</v>
      </c>
      <c r="L188" s="124">
        <v>17</v>
      </c>
      <c r="M188" s="35">
        <v>503095.97830000002</v>
      </c>
      <c r="N188" s="79">
        <v>8.5526316311000006</v>
      </c>
      <c r="O188" s="136">
        <v>17</v>
      </c>
      <c r="P188" s="35">
        <v>508126.93808300002</v>
      </c>
      <c r="Q188" s="79">
        <v>8.6381579474110008</v>
      </c>
      <c r="R188" s="124">
        <v>17</v>
      </c>
      <c r="S188" s="35">
        <v>513208.20746383001</v>
      </c>
      <c r="T188" s="79">
        <v>8.7245395268851116</v>
      </c>
      <c r="U188" s="124">
        <v>17</v>
      </c>
      <c r="V188" s="35">
        <v>518340.28953846829</v>
      </c>
      <c r="W188" s="79">
        <v>8.8117849221539615</v>
      </c>
      <c r="X188" s="124">
        <v>17</v>
      </c>
      <c r="Y188" s="35">
        <v>523523.69243385299</v>
      </c>
      <c r="Z188" s="79">
        <v>8.8999027713755012</v>
      </c>
      <c r="AA188" s="124">
        <v>17</v>
      </c>
      <c r="AB188" s="35">
        <v>528758.92935819156</v>
      </c>
      <c r="AC188" s="79">
        <v>8.9889017990892572</v>
      </c>
      <c r="AD188" s="136">
        <v>17</v>
      </c>
      <c r="AE188" s="35">
        <v>534046.51865177345</v>
      </c>
      <c r="AF188" s="79">
        <v>9.078790817080149</v>
      </c>
      <c r="AG188" s="124">
        <v>17</v>
      </c>
      <c r="AH188" s="35">
        <v>539386.98383829114</v>
      </c>
      <c r="AI188" s="79">
        <v>9.1695787252509504</v>
      </c>
      <c r="AJ188" s="124">
        <v>17</v>
      </c>
      <c r="AK188" s="35">
        <v>544780.85367667407</v>
      </c>
      <c r="AL188" s="79">
        <v>9.2612745125034603</v>
      </c>
      <c r="AM188" s="124">
        <v>17</v>
      </c>
      <c r="AN188" s="35">
        <v>550228.66221344087</v>
      </c>
      <c r="AO188" s="79">
        <v>9.3538872576284948</v>
      </c>
      <c r="AP188" s="124">
        <v>17</v>
      </c>
      <c r="AQ188" s="35">
        <v>555730.94883557525</v>
      </c>
      <c r="AR188" s="79">
        <v>9.4474261302047804</v>
      </c>
      <c r="AS188" s="136">
        <v>16</v>
      </c>
      <c r="AT188" s="35">
        <v>561288.25832393102</v>
      </c>
      <c r="AU188" s="79">
        <v>8.9806121331828965</v>
      </c>
      <c r="AV188" s="124">
        <v>16</v>
      </c>
      <c r="AW188" s="35">
        <v>566901.14090717037</v>
      </c>
      <c r="AX188" s="79">
        <v>9.0704182545147258</v>
      </c>
      <c r="AY188" s="124">
        <v>16</v>
      </c>
      <c r="AZ188" s="35">
        <v>572570.15231624211</v>
      </c>
      <c r="BA188" s="79">
        <v>9.1611224370598734</v>
      </c>
      <c r="BB188" s="124">
        <v>16</v>
      </c>
      <c r="BC188" s="35">
        <v>578295.85383940453</v>
      </c>
      <c r="BD188" s="79">
        <v>9.2527336614304723</v>
      </c>
      <c r="BE188" s="124">
        <v>16</v>
      </c>
      <c r="BF188" s="35">
        <v>584078.8123777986</v>
      </c>
      <c r="BG188" s="79">
        <v>9.3452609980447772</v>
      </c>
      <c r="BH188" s="136">
        <v>16</v>
      </c>
      <c r="BI188" s="35">
        <v>589919.60050157655</v>
      </c>
      <c r="BJ188" s="79">
        <v>9.4387136080252247</v>
      </c>
      <c r="BK188" s="124">
        <v>16</v>
      </c>
      <c r="BL188" s="35">
        <v>595818.79650659231</v>
      </c>
      <c r="BM188" s="79">
        <v>9.5331007441054769</v>
      </c>
      <c r="BN188" s="124">
        <v>16</v>
      </c>
      <c r="BO188" s="35">
        <v>601776.98447165824</v>
      </c>
      <c r="BP188" s="79">
        <v>9.6284317515465325</v>
      </c>
      <c r="BQ188" s="124">
        <v>16</v>
      </c>
      <c r="BR188" s="35">
        <v>607794.75431637478</v>
      </c>
      <c r="BS188" s="79">
        <v>9.724716069061996</v>
      </c>
      <c r="BT188" s="124">
        <v>16</v>
      </c>
      <c r="BU188" s="35">
        <v>613872.70185953856</v>
      </c>
      <c r="BV188" s="79">
        <v>9.8219632297526172</v>
      </c>
      <c r="BW188" s="136">
        <v>15</v>
      </c>
      <c r="BX188" s="35">
        <v>620011.428878134</v>
      </c>
      <c r="BY188" s="79">
        <v>9.3001714331720091</v>
      </c>
      <c r="BZ188" s="124">
        <v>15</v>
      </c>
      <c r="CA188" s="35">
        <v>626211.5431669153</v>
      </c>
      <c r="CB188" s="79">
        <v>9.3931731475037292</v>
      </c>
      <c r="CC188" s="124">
        <v>15</v>
      </c>
      <c r="CD188" s="35">
        <v>632473.65859858447</v>
      </c>
      <c r="CE188" s="79">
        <v>9.4871048789787658</v>
      </c>
      <c r="CF188" s="124">
        <v>15</v>
      </c>
      <c r="CG188" s="35">
        <v>638798.39518457034</v>
      </c>
      <c r="CH188" s="79">
        <v>9.5819759277685552</v>
      </c>
      <c r="CI188" s="124">
        <v>15</v>
      </c>
      <c r="CJ188" s="35">
        <v>645186.37913641601</v>
      </c>
      <c r="CK188" s="79">
        <v>9.6777956870462418</v>
      </c>
      <c r="CL188" s="136">
        <v>15</v>
      </c>
      <c r="CM188" s="35">
        <v>651638.24292778014</v>
      </c>
      <c r="CN188" s="79">
        <v>9.7745736439167015</v>
      </c>
      <c r="CO188" s="124">
        <v>15</v>
      </c>
      <c r="CP188" s="35">
        <v>658154.6253570579</v>
      </c>
      <c r="CQ188" s="79">
        <v>9.8723193803558686</v>
      </c>
      <c r="CR188" s="124">
        <v>15</v>
      </c>
      <c r="CS188" s="35">
        <v>664736.17161062849</v>
      </c>
      <c r="CT188" s="79">
        <v>9.9710425741594264</v>
      </c>
      <c r="CU188" s="124">
        <v>15</v>
      </c>
      <c r="CV188" s="35">
        <v>671383.53332673479</v>
      </c>
      <c r="CW188" s="79">
        <v>10.070752999901023</v>
      </c>
      <c r="CX188" s="124">
        <v>15</v>
      </c>
      <c r="CY188" s="35">
        <v>678097.36866000213</v>
      </c>
      <c r="CZ188" s="79">
        <v>10.171460529900031</v>
      </c>
      <c r="DA188" s="136">
        <v>15</v>
      </c>
      <c r="DB188" s="35">
        <v>684878.34234660212</v>
      </c>
      <c r="DC188" s="79">
        <v>10.273175135199033</v>
      </c>
    </row>
    <row r="189" spans="1:109" x14ac:dyDescent="0.35">
      <c r="A189" s="57" t="s">
        <v>68</v>
      </c>
      <c r="B189" s="55" t="s">
        <v>62</v>
      </c>
      <c r="C189" s="90">
        <v>904.46736301999999</v>
      </c>
      <c r="D189" s="65">
        <v>488300</v>
      </c>
      <c r="E189" s="79">
        <v>441.65141336266601</v>
      </c>
      <c r="F189" s="128">
        <v>881.67532226499998</v>
      </c>
      <c r="G189" s="35">
        <v>493183</v>
      </c>
      <c r="H189" s="79">
        <v>434.82728046061953</v>
      </c>
      <c r="I189" s="128">
        <v>858.88328150999996</v>
      </c>
      <c r="J189" s="35">
        <v>498114.83</v>
      </c>
      <c r="K189" s="79">
        <v>427.82249975919581</v>
      </c>
      <c r="L189" s="128">
        <v>836.09124075499994</v>
      </c>
      <c r="M189" s="35">
        <v>503095.97830000002</v>
      </c>
      <c r="N189" s="79">
        <v>420.63414071569753</v>
      </c>
      <c r="O189" s="136">
        <v>813.29919999999993</v>
      </c>
      <c r="P189" s="35">
        <v>508126.93808300002</v>
      </c>
      <c r="Q189" s="79">
        <v>413.2592322413534</v>
      </c>
      <c r="R189" s="128">
        <v>803.68911192799999</v>
      </c>
      <c r="S189" s="35">
        <v>513208.20746383001</v>
      </c>
      <c r="T189" s="79">
        <v>412.45984849076632</v>
      </c>
      <c r="U189" s="128">
        <v>794.07902385600005</v>
      </c>
      <c r="V189" s="35">
        <v>518340.28953846829</v>
      </c>
      <c r="W189" s="79">
        <v>411.60315114194333</v>
      </c>
      <c r="X189" s="128">
        <v>784.46893578400011</v>
      </c>
      <c r="Y189" s="35">
        <v>523523.69243385299</v>
      </c>
      <c r="Z189" s="79">
        <v>410.68807386129487</v>
      </c>
      <c r="AA189" s="128">
        <v>774.85884771200017</v>
      </c>
      <c r="AB189" s="35">
        <v>528758.92935819156</v>
      </c>
      <c r="AC189" s="79">
        <v>409.71353471991921</v>
      </c>
      <c r="AD189" s="136">
        <v>765.24875964000012</v>
      </c>
      <c r="AE189" s="35">
        <v>534046.51865177345</v>
      </c>
      <c r="AF189" s="79">
        <v>408.67843598832985</v>
      </c>
      <c r="AG189" s="128">
        <v>701.68438256800005</v>
      </c>
      <c r="AH189" s="35">
        <v>539386.98383829114</v>
      </c>
      <c r="AI189" s="79">
        <v>378.47942271978712</v>
      </c>
      <c r="AJ189" s="128">
        <v>638.12000549599998</v>
      </c>
      <c r="AK189" s="35">
        <v>544780.85367667407</v>
      </c>
      <c r="AL189" s="79">
        <v>347.63556134227485</v>
      </c>
      <c r="AM189" s="128">
        <v>574.55562842399991</v>
      </c>
      <c r="AN189" s="35">
        <v>550228.66221344087</v>
      </c>
      <c r="AO189" s="79">
        <v>316.13697479494027</v>
      </c>
      <c r="AP189" s="128">
        <v>510.99125135199989</v>
      </c>
      <c r="AQ189" s="35">
        <v>555730.94883557525</v>
      </c>
      <c r="AR189" s="79">
        <v>283.97365296052482</v>
      </c>
      <c r="AS189" s="136">
        <v>447.42687427999999</v>
      </c>
      <c r="AT189" s="35">
        <v>561288.25832393102</v>
      </c>
      <c r="AU189" s="79">
        <v>251.13545099194164</v>
      </c>
      <c r="AV189" s="128">
        <v>444.37250813933332</v>
      </c>
      <c r="AW189" s="35">
        <v>566901.14090717037</v>
      </c>
      <c r="AX189" s="79">
        <v>251.91528185196893</v>
      </c>
      <c r="AY189" s="128">
        <v>441.31814199866665</v>
      </c>
      <c r="AZ189" s="35">
        <v>572570.15231624211</v>
      </c>
      <c r="BA189" s="79">
        <v>252.68559578409753</v>
      </c>
      <c r="BB189" s="128">
        <v>438.26377585799997</v>
      </c>
      <c r="BC189" s="35">
        <v>578295.85383940453</v>
      </c>
      <c r="BD189" s="79">
        <v>253.4461244666835</v>
      </c>
      <c r="BE189" s="128">
        <v>435.2094097173333</v>
      </c>
      <c r="BF189" s="35">
        <v>584078.8123777986</v>
      </c>
      <c r="BG189" s="79">
        <v>254.19659516334281</v>
      </c>
      <c r="BH189" s="136">
        <v>432.15504357666657</v>
      </c>
      <c r="BI189" s="35">
        <v>589919.60050157655</v>
      </c>
      <c r="BJ189" s="79">
        <v>254.93673066148855</v>
      </c>
      <c r="BK189" s="128">
        <v>428.27487980419039</v>
      </c>
      <c r="BL189" s="35">
        <v>595818.79650659231</v>
      </c>
      <c r="BM189" s="79">
        <v>255.17422345893817</v>
      </c>
      <c r="BN189" s="128">
        <v>424.39471603171421</v>
      </c>
      <c r="BO189" s="35">
        <v>601776.98447165824</v>
      </c>
      <c r="BP189" s="79">
        <v>255.39097243927071</v>
      </c>
      <c r="BQ189" s="128">
        <v>420.51455225923803</v>
      </c>
      <c r="BR189" s="35">
        <v>607794.75431637478</v>
      </c>
      <c r="BS189" s="79">
        <v>255.58653897686392</v>
      </c>
      <c r="BT189" s="128">
        <v>416.63438848676185</v>
      </c>
      <c r="BU189" s="35">
        <v>613872.70185953856</v>
      </c>
      <c r="BV189" s="79">
        <v>255.76047774796513</v>
      </c>
      <c r="BW189" s="136">
        <v>412.75422471428578</v>
      </c>
      <c r="BX189" s="35">
        <v>620011.428878134</v>
      </c>
      <c r="BY189" s="79">
        <v>255.91233664059072</v>
      </c>
      <c r="BZ189" s="128">
        <v>394.52125548342866</v>
      </c>
      <c r="CA189" s="35">
        <v>626211.5431669153</v>
      </c>
      <c r="CB189" s="79">
        <v>247.05376420842671</v>
      </c>
      <c r="CC189" s="128">
        <v>376.28828625257154</v>
      </c>
      <c r="CD189" s="35">
        <v>632473.65859858447</v>
      </c>
      <c r="CE189" s="79">
        <v>237.99242909395537</v>
      </c>
      <c r="CF189" s="128">
        <v>358.05531702171442</v>
      </c>
      <c r="CG189" s="35">
        <v>638798.39518457034</v>
      </c>
      <c r="CH189" s="79">
        <v>228.72516190077374</v>
      </c>
      <c r="CI189" s="128">
        <v>339.82234779085729</v>
      </c>
      <c r="CJ189" s="35">
        <v>645186.37913641601</v>
      </c>
      <c r="CK189" s="79">
        <v>219.24875012081907</v>
      </c>
      <c r="CL189" s="136">
        <v>321.58937856000006</v>
      </c>
      <c r="CM189" s="35">
        <v>651638.24292778014</v>
      </c>
      <c r="CN189" s="79">
        <v>209.55993758907519</v>
      </c>
      <c r="CO189" s="128">
        <v>315.70314439885721</v>
      </c>
      <c r="CP189" s="35">
        <v>658154.6253570579</v>
      </c>
      <c r="CQ189" s="79">
        <v>207.78148472587503</v>
      </c>
      <c r="CR189" s="128">
        <v>309.81691023771435</v>
      </c>
      <c r="CS189" s="35">
        <v>664736.17161062849</v>
      </c>
      <c r="CT189" s="79">
        <v>205.94650681165197</v>
      </c>
      <c r="CU189" s="128">
        <v>303.9306760765715</v>
      </c>
      <c r="CV189" s="35">
        <v>671383.53332673479</v>
      </c>
      <c r="CW189" s="79">
        <v>204.05405119067188</v>
      </c>
      <c r="CX189" s="128">
        <v>298.04444191542865</v>
      </c>
      <c r="CY189" s="35">
        <v>678097.36866000213</v>
      </c>
      <c r="CZ189" s="79">
        <v>202.103151806591</v>
      </c>
      <c r="DA189" s="136">
        <v>292.15820775428574</v>
      </c>
      <c r="DB189" s="35">
        <v>684878.34234660212</v>
      </c>
      <c r="DC189" s="79">
        <v>200.09282902970943</v>
      </c>
    </row>
    <row r="190" spans="1:109" x14ac:dyDescent="0.35">
      <c r="A190" s="57" t="s">
        <v>69</v>
      </c>
      <c r="B190" s="55" t="s">
        <v>269</v>
      </c>
      <c r="C190" s="90">
        <v>36.22379999999999</v>
      </c>
      <c r="D190" s="65">
        <v>546000</v>
      </c>
      <c r="E190" s="79">
        <v>19.778194799999994</v>
      </c>
      <c r="F190" s="128">
        <v>35.946022222222219</v>
      </c>
      <c r="G190" s="35">
        <v>551460</v>
      </c>
      <c r="H190" s="79">
        <v>19.822793414666663</v>
      </c>
      <c r="I190" s="128">
        <v>35.668244444444447</v>
      </c>
      <c r="J190" s="35">
        <v>556974.6</v>
      </c>
      <c r="K190" s="79">
        <v>19.866306182146669</v>
      </c>
      <c r="L190" s="128">
        <v>35.390466666666676</v>
      </c>
      <c r="M190" s="35">
        <v>562544.34600000002</v>
      </c>
      <c r="N190" s="79">
        <v>19.908706925634807</v>
      </c>
      <c r="O190" s="93">
        <v>35.112688888888904</v>
      </c>
      <c r="P190" s="35">
        <v>568169.78946</v>
      </c>
      <c r="Q190" s="79">
        <v>19.949969053374492</v>
      </c>
      <c r="R190" s="128">
        <v>34.367294177927754</v>
      </c>
      <c r="S190" s="35">
        <v>573851.48735459999</v>
      </c>
      <c r="T190" s="79">
        <v>19.721722880356925</v>
      </c>
      <c r="U190" s="128">
        <v>33.621899466966603</v>
      </c>
      <c r="V190" s="35">
        <v>579590.00222814595</v>
      </c>
      <c r="W190" s="79">
        <v>19.486916786973673</v>
      </c>
      <c r="X190" s="128">
        <v>32.876504756005453</v>
      </c>
      <c r="Y190" s="35">
        <v>585385.9022504274</v>
      </c>
      <c r="Z190" s="79">
        <v>19.245442399434719</v>
      </c>
      <c r="AA190" s="128">
        <v>32.131110045044302</v>
      </c>
      <c r="AB190" s="35">
        <v>591239.7612729317</v>
      </c>
      <c r="AC190" s="79">
        <v>18.99718983246629</v>
      </c>
      <c r="AD190" s="93">
        <v>31.385715334083159</v>
      </c>
      <c r="AE190" s="35">
        <v>597152.15888566105</v>
      </c>
      <c r="AF190" s="79">
        <v>18.742047669918556</v>
      </c>
      <c r="AG190" s="128">
        <v>27.06101697266508</v>
      </c>
      <c r="AH190" s="35">
        <v>603123.68047451763</v>
      </c>
      <c r="AI190" s="79">
        <v>16.321140153937151</v>
      </c>
      <c r="AJ190" s="128">
        <v>22.736318611247</v>
      </c>
      <c r="AK190" s="35">
        <v>609154.91727926279</v>
      </c>
      <c r="AL190" s="79">
        <v>13.849940282869131</v>
      </c>
      <c r="AM190" s="128">
        <v>18.411620249828921</v>
      </c>
      <c r="AN190" s="35">
        <v>615246.46645205538</v>
      </c>
      <c r="AO190" s="79">
        <v>11.327684300364353</v>
      </c>
      <c r="AP190" s="128">
        <v>14.08692188841084</v>
      </c>
      <c r="AQ190" s="35">
        <v>621398.93111657596</v>
      </c>
      <c r="AR190" s="79">
        <v>8.7535982041811948</v>
      </c>
      <c r="AS190" s="93">
        <v>9.7622235269927558</v>
      </c>
      <c r="AT190" s="35">
        <v>627612.92042774172</v>
      </c>
      <c r="AU190" s="79">
        <v>6.1268976176443326</v>
      </c>
      <c r="AV190" s="128">
        <v>9.647019680196296</v>
      </c>
      <c r="AW190" s="35">
        <v>633889.04963201913</v>
      </c>
      <c r="AX190" s="79">
        <v>6.1151401368610152</v>
      </c>
      <c r="AY190" s="128">
        <v>9.5318158333998362</v>
      </c>
      <c r="AZ190" s="35">
        <v>640227.94012833934</v>
      </c>
      <c r="BA190" s="79">
        <v>6.1025348167002678</v>
      </c>
      <c r="BB190" s="128">
        <v>9.4166119866033764</v>
      </c>
      <c r="BC190" s="35">
        <v>646630.2195296227</v>
      </c>
      <c r="BD190" s="79">
        <v>6.0890658761226177</v>
      </c>
      <c r="BE190" s="128">
        <v>9.3014081398069166</v>
      </c>
      <c r="BF190" s="35">
        <v>653096.52172491897</v>
      </c>
      <c r="BG190" s="79">
        <v>6.0747173032517461</v>
      </c>
      <c r="BH190" s="93">
        <v>9.1862042930104586</v>
      </c>
      <c r="BI190" s="35">
        <v>659627.48694216821</v>
      </c>
      <c r="BJ190" s="79">
        <v>6.0594728523358459</v>
      </c>
      <c r="BK190" s="128">
        <v>9.1108517793115453</v>
      </c>
      <c r="BL190" s="35">
        <v>666223.76181158994</v>
      </c>
      <c r="BM190" s="79">
        <v>6.0698659457207551</v>
      </c>
      <c r="BN190" s="128">
        <v>9.0354992656126321</v>
      </c>
      <c r="BO190" s="35">
        <v>672885.9994297059</v>
      </c>
      <c r="BP190" s="79">
        <v>6.0798609536881294</v>
      </c>
      <c r="BQ190" s="128">
        <v>8.9601467519137188</v>
      </c>
      <c r="BR190" s="35">
        <v>679614.85942400293</v>
      </c>
      <c r="BS190" s="79">
        <v>6.0894488752202784</v>
      </c>
      <c r="BT190" s="128">
        <v>8.8847942382148055</v>
      </c>
      <c r="BU190" s="35">
        <v>686411.00801824301</v>
      </c>
      <c r="BV190" s="79">
        <v>6.0986205690877018</v>
      </c>
      <c r="BW190" s="93">
        <v>8.8094417245158887</v>
      </c>
      <c r="BX190" s="35">
        <v>693275.11809842545</v>
      </c>
      <c r="BY190" s="79">
        <v>6.1073667519449497</v>
      </c>
      <c r="BZ190" s="128">
        <v>8.8094417245158887</v>
      </c>
      <c r="CA190" s="35">
        <v>700207.86927940976</v>
      </c>
      <c r="CB190" s="79">
        <v>6.1684404194643987</v>
      </c>
      <c r="CC190" s="128">
        <v>8.8094417245158887</v>
      </c>
      <c r="CD190" s="35">
        <v>707209.94797220384</v>
      </c>
      <c r="CE190" s="79">
        <v>6.2301248236590441</v>
      </c>
      <c r="CF190" s="128">
        <v>8.8094417245158887</v>
      </c>
      <c r="CG190" s="35">
        <v>714282.04745192593</v>
      </c>
      <c r="CH190" s="79">
        <v>6.2924260718956342</v>
      </c>
      <c r="CI190" s="128">
        <v>8.8094417245158887</v>
      </c>
      <c r="CJ190" s="35">
        <v>721424.86792644521</v>
      </c>
      <c r="CK190" s="79">
        <v>6.3553503326145906</v>
      </c>
      <c r="CL190" s="93">
        <v>8.8094417245158887</v>
      </c>
      <c r="CM190" s="35">
        <v>728639.11660570966</v>
      </c>
      <c r="CN190" s="79">
        <v>6.4189038359407364</v>
      </c>
      <c r="CO190" s="128">
        <v>8.8094417245158887</v>
      </c>
      <c r="CP190" s="35">
        <v>735925.50777176674</v>
      </c>
      <c r="CQ190" s="79">
        <v>6.4830928743001435</v>
      </c>
      <c r="CR190" s="128">
        <v>8.8094417245158887</v>
      </c>
      <c r="CS190" s="35">
        <v>743284.76284948445</v>
      </c>
      <c r="CT190" s="79">
        <v>6.5479238030431457</v>
      </c>
      <c r="CU190" s="128">
        <v>8.8094417245158887</v>
      </c>
      <c r="CV190" s="35">
        <v>750717.61047797929</v>
      </c>
      <c r="CW190" s="79">
        <v>6.6134030410735773</v>
      </c>
      <c r="CX190" s="128">
        <v>8.8094417245158887</v>
      </c>
      <c r="CY190" s="35">
        <v>758224.78658275912</v>
      </c>
      <c r="CZ190" s="79">
        <v>6.6795370714843134</v>
      </c>
      <c r="DA190" s="93">
        <v>8.8094417245158887</v>
      </c>
      <c r="DB190" s="35">
        <v>765807.03444858675</v>
      </c>
      <c r="DC190" s="79">
        <v>6.7463324421991562</v>
      </c>
    </row>
    <row r="191" spans="1:109" x14ac:dyDescent="0.35">
      <c r="A191" s="57" t="s">
        <v>70</v>
      </c>
      <c r="B191" s="55" t="s">
        <v>270</v>
      </c>
      <c r="C191" s="90">
        <v>33.549999999999997</v>
      </c>
      <c r="D191" s="65">
        <v>546000</v>
      </c>
      <c r="E191" s="79">
        <v>18.318300000000001</v>
      </c>
      <c r="F191" s="128">
        <v>33.274999999999999</v>
      </c>
      <c r="G191" s="35">
        <v>551460</v>
      </c>
      <c r="H191" s="79">
        <v>18.349831500000001</v>
      </c>
      <c r="I191" s="128">
        <v>33</v>
      </c>
      <c r="J191" s="35">
        <v>556974.6</v>
      </c>
      <c r="K191" s="79">
        <v>18.3801618</v>
      </c>
      <c r="L191" s="128">
        <v>32.725000000000001</v>
      </c>
      <c r="M191" s="35">
        <v>562544.34600000002</v>
      </c>
      <c r="N191" s="79">
        <v>18.409263722850003</v>
      </c>
      <c r="O191" s="136">
        <v>32.450000000000003</v>
      </c>
      <c r="P191" s="35">
        <v>568169.78946</v>
      </c>
      <c r="Q191" s="79">
        <v>18.437109667977001</v>
      </c>
      <c r="R191" s="128">
        <v>32.252000000000002</v>
      </c>
      <c r="S191" s="35">
        <v>573851.48735459999</v>
      </c>
      <c r="T191" s="79">
        <v>18.507858170160564</v>
      </c>
      <c r="U191" s="128">
        <v>32.054000000000002</v>
      </c>
      <c r="V191" s="35">
        <v>579590.00222814595</v>
      </c>
      <c r="W191" s="79">
        <v>18.578177931420992</v>
      </c>
      <c r="X191" s="128">
        <v>31.856000000000002</v>
      </c>
      <c r="Y191" s="35">
        <v>585385.9022504274</v>
      </c>
      <c r="Z191" s="79">
        <v>18.648053302089618</v>
      </c>
      <c r="AA191" s="128">
        <v>31.658000000000001</v>
      </c>
      <c r="AB191" s="35">
        <v>591239.7612729317</v>
      </c>
      <c r="AC191" s="79">
        <v>18.717468362378476</v>
      </c>
      <c r="AD191" s="136">
        <v>31.46</v>
      </c>
      <c r="AE191" s="35">
        <v>597152.15888566105</v>
      </c>
      <c r="AF191" s="79">
        <v>18.786406918542895</v>
      </c>
      <c r="AG191" s="128">
        <v>26.826918918918921</v>
      </c>
      <c r="AH191" s="35">
        <v>603123.68047451763</v>
      </c>
      <c r="AI191" s="79">
        <v>16.179950074169845</v>
      </c>
      <c r="AJ191" s="128">
        <v>22.19383783783784</v>
      </c>
      <c r="AK191" s="35">
        <v>609154.91727926279</v>
      </c>
      <c r="AL191" s="79">
        <v>13.519485452217483</v>
      </c>
      <c r="AM191" s="128">
        <v>17.56075675675676</v>
      </c>
      <c r="AN191" s="35">
        <v>615246.46645205538</v>
      </c>
      <c r="AO191" s="79">
        <v>10.804193542818652</v>
      </c>
      <c r="AP191" s="128">
        <v>12.927675675675678</v>
      </c>
      <c r="AQ191" s="35">
        <v>621398.93111657596</v>
      </c>
      <c r="AR191" s="79">
        <v>8.0332438466866254</v>
      </c>
      <c r="AS191" s="136">
        <v>8.294594594594594</v>
      </c>
      <c r="AT191" s="35">
        <v>627612.92042774172</v>
      </c>
      <c r="AU191" s="79">
        <v>5.2057947372776736</v>
      </c>
      <c r="AV191" s="128">
        <v>8.2978978978978972</v>
      </c>
      <c r="AW191" s="35">
        <v>633889.04963201913</v>
      </c>
      <c r="AX191" s="79">
        <v>5.259946612442028</v>
      </c>
      <c r="AY191" s="128">
        <v>8.3012012012012004</v>
      </c>
      <c r="AZ191" s="35">
        <v>640227.94012833934</v>
      </c>
      <c r="BA191" s="79">
        <v>5.314660945635941</v>
      </c>
      <c r="BB191" s="128">
        <v>8.3045045045045036</v>
      </c>
      <c r="BC191" s="35">
        <v>646630.2195296227</v>
      </c>
      <c r="BD191" s="79">
        <v>5.3699435708324881</v>
      </c>
      <c r="BE191" s="128">
        <v>8.3078078078078068</v>
      </c>
      <c r="BF191" s="35">
        <v>653096.52172491897</v>
      </c>
      <c r="BG191" s="79">
        <v>5.4258003824384025</v>
      </c>
      <c r="BH191" s="136">
        <v>8.31111111111111</v>
      </c>
      <c r="BI191" s="35">
        <v>659627.48694216821</v>
      </c>
      <c r="BJ191" s="79">
        <v>5.4822373359193532</v>
      </c>
      <c r="BK191" s="128">
        <v>8.3146031746031728</v>
      </c>
      <c r="BL191" s="35">
        <v>666223.76181158994</v>
      </c>
      <c r="BM191" s="79">
        <v>5.539386204954714</v>
      </c>
      <c r="BN191" s="128">
        <v>8.3180952380952355</v>
      </c>
      <c r="BO191" s="35">
        <v>672885.9994297059</v>
      </c>
      <c r="BP191" s="79">
        <v>5.5971298276371897</v>
      </c>
      <c r="BQ191" s="128">
        <v>8.3215873015872983</v>
      </c>
      <c r="BR191" s="35">
        <v>679614.85942400293</v>
      </c>
      <c r="BS191" s="79">
        <v>5.6554743841528197</v>
      </c>
      <c r="BT191" s="128">
        <v>8.3250793650793611</v>
      </c>
      <c r="BU191" s="35">
        <v>686411.00801824301</v>
      </c>
      <c r="BV191" s="79">
        <v>5.7144261188159984</v>
      </c>
      <c r="BW191" s="136">
        <v>8.3285714285714274</v>
      </c>
      <c r="BX191" s="35">
        <v>693275.11809842545</v>
      </c>
      <c r="BY191" s="79">
        <v>5.7739913407340282</v>
      </c>
      <c r="BZ191" s="128">
        <v>8.3285714285714274</v>
      </c>
      <c r="CA191" s="35">
        <v>700207.86927940976</v>
      </c>
      <c r="CB191" s="79">
        <v>5.8317312541413688</v>
      </c>
      <c r="CC191" s="128">
        <v>8.3285714285714274</v>
      </c>
      <c r="CD191" s="35">
        <v>707209.94797220384</v>
      </c>
      <c r="CE191" s="79">
        <v>5.8900485666827826</v>
      </c>
      <c r="CF191" s="128">
        <v>8.3285714285714274</v>
      </c>
      <c r="CG191" s="35">
        <v>714282.04745192593</v>
      </c>
      <c r="CH191" s="79">
        <v>5.9489490523496116</v>
      </c>
      <c r="CI191" s="128">
        <v>8.3285714285714274</v>
      </c>
      <c r="CJ191" s="35">
        <v>721424.86792644521</v>
      </c>
      <c r="CK191" s="79">
        <v>6.0084385428731073</v>
      </c>
      <c r="CL191" s="136">
        <v>8.3285714285714274</v>
      </c>
      <c r="CM191" s="35">
        <v>728639.11660570966</v>
      </c>
      <c r="CN191" s="79">
        <v>6.0685229283018378</v>
      </c>
      <c r="CO191" s="128">
        <v>8.3285714285714274</v>
      </c>
      <c r="CP191" s="35">
        <v>735925.50777176674</v>
      </c>
      <c r="CQ191" s="79">
        <v>6.1292081575848565</v>
      </c>
      <c r="CR191" s="128">
        <v>8.3285714285714274</v>
      </c>
      <c r="CS191" s="35">
        <v>743284.76284948445</v>
      </c>
      <c r="CT191" s="79">
        <v>6.1905002391607056</v>
      </c>
      <c r="CU191" s="128">
        <v>8.3285714285714274</v>
      </c>
      <c r="CV191" s="35">
        <v>750717.61047797929</v>
      </c>
      <c r="CW191" s="79">
        <v>6.2524052415523128</v>
      </c>
      <c r="CX191" s="128">
        <v>8.3285714285714274</v>
      </c>
      <c r="CY191" s="35">
        <v>758224.78658275912</v>
      </c>
      <c r="CZ191" s="79">
        <v>6.3149292939678352</v>
      </c>
      <c r="DA191" s="136">
        <v>8.3285714285714274</v>
      </c>
      <c r="DB191" s="35">
        <v>765807.03444858675</v>
      </c>
      <c r="DC191" s="79">
        <v>6.3780785869075141</v>
      </c>
    </row>
    <row r="192" spans="1:109" x14ac:dyDescent="0.35">
      <c r="A192" s="57" t="s">
        <v>267</v>
      </c>
      <c r="B192" s="55" t="s">
        <v>268</v>
      </c>
      <c r="C192" s="90">
        <v>0</v>
      </c>
      <c r="D192" s="65">
        <v>488300</v>
      </c>
      <c r="E192" s="79">
        <v>0</v>
      </c>
      <c r="F192" s="124">
        <v>0</v>
      </c>
      <c r="G192" s="35">
        <v>493183</v>
      </c>
      <c r="H192" s="79">
        <v>0</v>
      </c>
      <c r="I192" s="124">
        <v>0</v>
      </c>
      <c r="J192" s="35">
        <v>498114.83</v>
      </c>
      <c r="K192" s="79">
        <v>0</v>
      </c>
      <c r="L192" s="124">
        <v>0</v>
      </c>
      <c r="M192" s="35">
        <v>503095.97830000002</v>
      </c>
      <c r="N192" s="79">
        <v>0</v>
      </c>
      <c r="O192" s="59">
        <v>0</v>
      </c>
      <c r="P192" s="35">
        <v>508126.93808300002</v>
      </c>
      <c r="Q192" s="79">
        <v>0</v>
      </c>
      <c r="R192" s="124">
        <v>0</v>
      </c>
      <c r="S192" s="35">
        <v>513208.20746383001</v>
      </c>
      <c r="T192" s="79">
        <v>0</v>
      </c>
      <c r="U192" s="124">
        <v>0</v>
      </c>
      <c r="V192" s="35">
        <v>518340.28953846829</v>
      </c>
      <c r="W192" s="79">
        <v>0</v>
      </c>
      <c r="X192" s="124">
        <v>0</v>
      </c>
      <c r="Y192" s="35">
        <v>523523.69243385299</v>
      </c>
      <c r="Z192" s="79">
        <v>0</v>
      </c>
      <c r="AA192" s="124">
        <v>0</v>
      </c>
      <c r="AB192" s="35">
        <v>528758.92935819156</v>
      </c>
      <c r="AC192" s="79">
        <v>0</v>
      </c>
      <c r="AD192" s="59">
        <v>0</v>
      </c>
      <c r="AE192" s="35">
        <v>534046.51865177345</v>
      </c>
      <c r="AF192" s="79">
        <v>0</v>
      </c>
      <c r="AG192" s="124">
        <v>0</v>
      </c>
      <c r="AH192" s="35">
        <v>539386.98383829114</v>
      </c>
      <c r="AI192" s="79">
        <v>0</v>
      </c>
      <c r="AJ192" s="124">
        <v>0</v>
      </c>
      <c r="AK192" s="35">
        <v>544780.85367667407</v>
      </c>
      <c r="AL192" s="79">
        <v>0</v>
      </c>
      <c r="AM192" s="124">
        <v>0</v>
      </c>
      <c r="AN192" s="35">
        <v>550228.66221344087</v>
      </c>
      <c r="AO192" s="79">
        <v>0</v>
      </c>
      <c r="AP192" s="124">
        <v>0</v>
      </c>
      <c r="AQ192" s="35">
        <v>555730.94883557525</v>
      </c>
      <c r="AR192" s="79">
        <v>0</v>
      </c>
      <c r="AS192" s="59">
        <v>150</v>
      </c>
      <c r="AT192" s="35">
        <v>561288.25832393102</v>
      </c>
      <c r="AU192" s="79">
        <v>84.19323874858965</v>
      </c>
      <c r="AV192" s="124">
        <v>150</v>
      </c>
      <c r="AW192" s="35">
        <v>566901.14090717037</v>
      </c>
      <c r="AX192" s="79">
        <v>85.035171136075562</v>
      </c>
      <c r="AY192" s="124">
        <v>150</v>
      </c>
      <c r="AZ192" s="35">
        <v>572570.15231624211</v>
      </c>
      <c r="BA192" s="79">
        <v>85.885522847436306</v>
      </c>
      <c r="BB192" s="124">
        <v>150</v>
      </c>
      <c r="BC192" s="35">
        <v>578295.85383940453</v>
      </c>
      <c r="BD192" s="79">
        <v>86.744378075910674</v>
      </c>
      <c r="BE192" s="124">
        <v>150</v>
      </c>
      <c r="BF192" s="35">
        <v>584078.8123777986</v>
      </c>
      <c r="BG192" s="79">
        <v>87.611821856669778</v>
      </c>
      <c r="BH192" s="59">
        <v>150</v>
      </c>
      <c r="BI192" s="35">
        <v>589919.60050157655</v>
      </c>
      <c r="BJ192" s="79">
        <v>88.48794007523648</v>
      </c>
      <c r="BK192" s="124">
        <v>150</v>
      </c>
      <c r="BL192" s="35">
        <v>595818.79650659231</v>
      </c>
      <c r="BM192" s="79">
        <v>89.372819475988848</v>
      </c>
      <c r="BN192" s="124">
        <v>150</v>
      </c>
      <c r="BO192" s="35">
        <v>601776.98447165824</v>
      </c>
      <c r="BP192" s="79">
        <v>90.266547670748736</v>
      </c>
      <c r="BQ192" s="124">
        <v>150</v>
      </c>
      <c r="BR192" s="35">
        <v>607794.75431637478</v>
      </c>
      <c r="BS192" s="79">
        <v>91.169213147456219</v>
      </c>
      <c r="BT192" s="124">
        <v>150</v>
      </c>
      <c r="BU192" s="35">
        <v>613872.70185953856</v>
      </c>
      <c r="BV192" s="79">
        <v>92.080905278930786</v>
      </c>
      <c r="BW192" s="59">
        <v>150</v>
      </c>
      <c r="BX192" s="35">
        <v>620011.428878134</v>
      </c>
      <c r="BY192" s="79">
        <v>93.001714331720095</v>
      </c>
      <c r="BZ192" s="124">
        <v>150</v>
      </c>
      <c r="CA192" s="35">
        <v>626211.5431669153</v>
      </c>
      <c r="CB192" s="79">
        <v>93.931731475037296</v>
      </c>
      <c r="CC192" s="124">
        <v>150</v>
      </c>
      <c r="CD192" s="35">
        <v>632473.65859858447</v>
      </c>
      <c r="CE192" s="79">
        <v>94.871048789787665</v>
      </c>
      <c r="CF192" s="124">
        <v>150</v>
      </c>
      <c r="CG192" s="35">
        <v>638798.39518457034</v>
      </c>
      <c r="CH192" s="79">
        <v>95.819759277685549</v>
      </c>
      <c r="CI192" s="124">
        <v>150</v>
      </c>
      <c r="CJ192" s="35">
        <v>645186.37913641601</v>
      </c>
      <c r="CK192" s="79">
        <v>96.777956870462404</v>
      </c>
      <c r="CL192" s="59">
        <v>150</v>
      </c>
      <c r="CM192" s="35">
        <v>651638.24292778014</v>
      </c>
      <c r="CN192" s="79">
        <v>97.745736439167018</v>
      </c>
      <c r="CO192" s="124">
        <v>150</v>
      </c>
      <c r="CP192" s="35">
        <v>658154.6253570579</v>
      </c>
      <c r="CQ192" s="79">
        <v>98.723193803558672</v>
      </c>
      <c r="CR192" s="124">
        <v>150</v>
      </c>
      <c r="CS192" s="35">
        <v>664736.17161062849</v>
      </c>
      <c r="CT192" s="79">
        <v>99.710425741594264</v>
      </c>
      <c r="CU192" s="124">
        <v>150</v>
      </c>
      <c r="CV192" s="35">
        <v>671383.53332673479</v>
      </c>
      <c r="CW192" s="79">
        <v>100.70752999901022</v>
      </c>
      <c r="CX192" s="124">
        <v>150</v>
      </c>
      <c r="CY192" s="35">
        <v>678097.36866000213</v>
      </c>
      <c r="CZ192" s="79">
        <v>101.71460529900033</v>
      </c>
      <c r="DA192" s="59">
        <v>150</v>
      </c>
      <c r="DB192" s="35">
        <v>684878.34234660212</v>
      </c>
      <c r="DC192" s="79">
        <v>102.73175135199031</v>
      </c>
    </row>
    <row r="193" spans="1:107" x14ac:dyDescent="0.35">
      <c r="A193" s="9" t="s">
        <v>71</v>
      </c>
      <c r="B193" s="10" t="s">
        <v>82</v>
      </c>
      <c r="C193" s="133">
        <v>292.08</v>
      </c>
      <c r="D193" s="13">
        <v>267100.14173743455</v>
      </c>
      <c r="E193" s="79">
        <v>78.01460939866989</v>
      </c>
      <c r="F193" s="145">
        <v>148.74356205882353</v>
      </c>
      <c r="G193" s="35">
        <v>269771.1431548089</v>
      </c>
      <c r="H193" s="79">
        <v>40.126720773527083</v>
      </c>
      <c r="I193" s="145">
        <v>144.07994812058823</v>
      </c>
      <c r="J193" s="35">
        <v>272468.85458635702</v>
      </c>
      <c r="K193" s="79">
        <v>39.257298433278422</v>
      </c>
      <c r="L193" s="145">
        <v>139.48823100471441</v>
      </c>
      <c r="M193" s="35">
        <v>275193.54313222057</v>
      </c>
      <c r="N193" s="79">
        <v>38.386260515433023</v>
      </c>
      <c r="O193" s="145">
        <v>134.96749432112853</v>
      </c>
      <c r="P193" s="35">
        <v>277945.47856354277</v>
      </c>
      <c r="Q193" s="79">
        <v>37.513604799608309</v>
      </c>
      <c r="R193" s="145">
        <v>130.51683235113583</v>
      </c>
      <c r="S193" s="35">
        <v>280724.93334917817</v>
      </c>
      <c r="T193" s="79">
        <v>36.639329062718467</v>
      </c>
      <c r="U193" s="145">
        <v>126.13534992956296</v>
      </c>
      <c r="V193" s="35">
        <v>283532.18268266995</v>
      </c>
      <c r="W193" s="79">
        <v>35.763431078971351</v>
      </c>
      <c r="X193" s="145">
        <v>121.81601590220802</v>
      </c>
      <c r="Y193" s="35">
        <v>286367.50450949668</v>
      </c>
      <c r="Z193" s="79">
        <v>34.884148483204477</v>
      </c>
      <c r="AA193" s="145">
        <v>117.515889355466</v>
      </c>
      <c r="AB193" s="35">
        <v>289231.17955459165</v>
      </c>
      <c r="AC193" s="79">
        <v>33.989259294688317</v>
      </c>
      <c r="AD193" s="145">
        <v>113.2496218872775</v>
      </c>
      <c r="AE193" s="35">
        <v>292123.49135013757</v>
      </c>
      <c r="AF193" s="79">
        <v>33.082874939794458</v>
      </c>
      <c r="AG193" s="145">
        <v>109.02142127943208</v>
      </c>
      <c r="AH193" s="35">
        <v>295044.72626363894</v>
      </c>
      <c r="AI193" s="79">
        <v>32.1661953982629</v>
      </c>
      <c r="AJ193" s="145">
        <v>104.83311654002887</v>
      </c>
      <c r="AK193" s="35">
        <v>297995.17352627532</v>
      </c>
      <c r="AL193" s="79">
        <v>31.239762754646144</v>
      </c>
      <c r="AM193" s="145">
        <v>100.68864614632986</v>
      </c>
      <c r="AN193" s="35">
        <v>300975.12526153808</v>
      </c>
      <c r="AO193" s="79">
        <v>30.304777886306312</v>
      </c>
      <c r="AP193" s="145">
        <v>96.589732188088149</v>
      </c>
      <c r="AQ193" s="35">
        <v>303984.87651415344</v>
      </c>
      <c r="AR193" s="79">
        <v>29.361817811731125</v>
      </c>
      <c r="AS193" s="145">
        <v>92.54003340627645</v>
      </c>
      <c r="AT193" s="35">
        <v>307024.725279295</v>
      </c>
      <c r="AU193" s="79">
        <v>28.412078333898808</v>
      </c>
      <c r="AV193" s="145">
        <v>88.54204800133077</v>
      </c>
      <c r="AW193" s="35">
        <v>310094.97253208794</v>
      </c>
      <c r="AX193" s="79">
        <v>27.456443942907477</v>
      </c>
      <c r="AY193" s="145">
        <v>84.597314894859181</v>
      </c>
      <c r="AZ193" s="35">
        <v>313195.92225740879</v>
      </c>
      <c r="BA193" s="79">
        <v>26.495534058995847</v>
      </c>
      <c r="BB193" s="145">
        <v>80.709058875660403</v>
      </c>
      <c r="BC193" s="35">
        <v>316327.88147998287</v>
      </c>
      <c r="BD193" s="79">
        <v>25.530525610380863</v>
      </c>
      <c r="BE193" s="145">
        <v>76.878682902888741</v>
      </c>
      <c r="BF193" s="35">
        <v>319491.16029478272</v>
      </c>
      <c r="BG193" s="79">
        <v>24.5620596025786</v>
      </c>
      <c r="BH193" s="145">
        <v>73.109114820279146</v>
      </c>
      <c r="BI193" s="35">
        <v>322686.07189773052</v>
      </c>
      <c r="BJ193" s="79">
        <v>23.591293081276032</v>
      </c>
      <c r="BK193" s="145">
        <v>69.401612792967825</v>
      </c>
      <c r="BL193" s="35">
        <v>325912.93261670781</v>
      </c>
      <c r="BM193" s="79">
        <v>22.618883153685367</v>
      </c>
      <c r="BN193" s="145">
        <v>65.752138116040769</v>
      </c>
      <c r="BO193" s="35">
        <v>329172.06194287492</v>
      </c>
      <c r="BP193" s="79">
        <v>21.643766880809839</v>
      </c>
      <c r="BQ193" s="145">
        <v>62.159729517930948</v>
      </c>
      <c r="BR193" s="35">
        <v>332463.78256230365</v>
      </c>
      <c r="BS193" s="79">
        <v>20.665858798581006</v>
      </c>
      <c r="BT193" s="145">
        <v>58.627698247224444</v>
      </c>
      <c r="BU193" s="35">
        <v>335788.42038792669</v>
      </c>
      <c r="BV193" s="79">
        <v>19.686502185415513</v>
      </c>
      <c r="BW193" s="145">
        <v>55.158618588311668</v>
      </c>
      <c r="BX193" s="35">
        <v>339146.30459180597</v>
      </c>
      <c r="BY193" s="79">
        <v>18.706841660614799</v>
      </c>
      <c r="BZ193" s="145">
        <v>51.756073015350125</v>
      </c>
      <c r="CA193" s="35">
        <v>342537.76763772406</v>
      </c>
      <c r="CB193" s="79">
        <v>17.728409712373082</v>
      </c>
      <c r="CC193" s="145">
        <v>48.42233708339942</v>
      </c>
      <c r="CD193" s="35">
        <v>345963.1453141013</v>
      </c>
      <c r="CE193" s="79">
        <v>16.752344040832511</v>
      </c>
      <c r="CF193" s="145">
        <v>45.160550016709983</v>
      </c>
      <c r="CG193" s="35">
        <v>349422.77676724229</v>
      </c>
      <c r="CH193" s="79">
        <v>15.780124787174733</v>
      </c>
      <c r="CI193" s="145">
        <v>41.973101974512403</v>
      </c>
      <c r="CJ193" s="35">
        <v>352917.00453491474</v>
      </c>
      <c r="CK193" s="79">
        <v>14.813021419883432</v>
      </c>
      <c r="CL193" s="145">
        <v>38.861797360149396</v>
      </c>
      <c r="CM193" s="35">
        <v>356446.17458026391</v>
      </c>
      <c r="CN193" s="79">
        <v>13.85213900633865</v>
      </c>
      <c r="CO193" s="145">
        <v>35.826548228698769</v>
      </c>
      <c r="CP193" s="35">
        <v>360010.63632606657</v>
      </c>
      <c r="CQ193" s="79">
        <v>12.897938425180357</v>
      </c>
      <c r="CR193" s="145">
        <v>32.869463879802225</v>
      </c>
      <c r="CS193" s="35">
        <v>363610.74268932722</v>
      </c>
      <c r="CT193" s="79">
        <v>11.951690173134903</v>
      </c>
      <c r="CU193" s="145">
        <v>29.993156468478503</v>
      </c>
      <c r="CV193" s="35">
        <v>367246.85011622048</v>
      </c>
      <c r="CW193" s="79">
        <v>11.014892238091674</v>
      </c>
      <c r="CX193" s="145">
        <v>27.199616369871762</v>
      </c>
      <c r="CY193" s="35">
        <v>370919.31861738267</v>
      </c>
      <c r="CZ193" s="79">
        <v>10.088863170567041</v>
      </c>
      <c r="DA193" s="145">
        <v>73.471074448465586</v>
      </c>
      <c r="DB193" s="35">
        <v>374628.51180355652</v>
      </c>
      <c r="DC193" s="79">
        <v>27.524359281236968</v>
      </c>
    </row>
    <row r="194" spans="1:107" x14ac:dyDescent="0.35">
      <c r="A194" s="57" t="s">
        <v>72</v>
      </c>
      <c r="B194" s="55" t="s">
        <v>32</v>
      </c>
      <c r="C194" s="90">
        <v>292.08</v>
      </c>
      <c r="D194" s="65">
        <v>267100.14173743455</v>
      </c>
      <c r="E194" s="79">
        <v>78.01460939866989</v>
      </c>
      <c r="F194" s="146">
        <v>148.74356205882353</v>
      </c>
      <c r="G194" s="35">
        <v>269771.1431548089</v>
      </c>
      <c r="H194" s="79">
        <v>40.126720773527083</v>
      </c>
      <c r="I194" s="146">
        <v>144.07994812058823</v>
      </c>
      <c r="J194" s="35">
        <v>272468.85458635702</v>
      </c>
      <c r="K194" s="79">
        <v>39.257298433278422</v>
      </c>
      <c r="L194" s="146">
        <v>139.48823100471441</v>
      </c>
      <c r="M194" s="35">
        <v>275193.54313222057</v>
      </c>
      <c r="N194" s="79">
        <v>38.386260515433023</v>
      </c>
      <c r="O194" s="146">
        <v>134.96749432112853</v>
      </c>
      <c r="P194" s="35">
        <v>277945.47856354277</v>
      </c>
      <c r="Q194" s="79">
        <v>37.513604799608309</v>
      </c>
      <c r="R194" s="146">
        <v>130.51683235113583</v>
      </c>
      <c r="S194" s="35">
        <v>280724.93334917817</v>
      </c>
      <c r="T194" s="79">
        <v>36.639329062718467</v>
      </c>
      <c r="U194" s="146">
        <v>126.13534992956296</v>
      </c>
      <c r="V194" s="35">
        <v>283532.18268266995</v>
      </c>
      <c r="W194" s="79">
        <v>35.763431078971351</v>
      </c>
      <c r="X194" s="146">
        <v>121.81601590220802</v>
      </c>
      <c r="Y194" s="35">
        <v>286367.50450949668</v>
      </c>
      <c r="Z194" s="79">
        <v>34.884148483204477</v>
      </c>
      <c r="AA194" s="146">
        <v>117.515889355466</v>
      </c>
      <c r="AB194" s="35">
        <v>289231.17955459165</v>
      </c>
      <c r="AC194" s="79">
        <v>33.989259294688317</v>
      </c>
      <c r="AD194" s="146">
        <v>113.2496218872775</v>
      </c>
      <c r="AE194" s="35">
        <v>292123.49135013757</v>
      </c>
      <c r="AF194" s="79">
        <v>33.082874939794458</v>
      </c>
      <c r="AG194" s="146">
        <v>109.02142127943208</v>
      </c>
      <c r="AH194" s="35">
        <v>295044.72626363894</v>
      </c>
      <c r="AI194" s="79">
        <v>32.1661953982629</v>
      </c>
      <c r="AJ194" s="146">
        <v>104.83311654002887</v>
      </c>
      <c r="AK194" s="35">
        <v>297995.17352627532</v>
      </c>
      <c r="AL194" s="79">
        <v>31.239762754646144</v>
      </c>
      <c r="AM194" s="146">
        <v>100.68864614632986</v>
      </c>
      <c r="AN194" s="35">
        <v>300975.12526153808</v>
      </c>
      <c r="AO194" s="79">
        <v>30.304777886306312</v>
      </c>
      <c r="AP194" s="146">
        <v>96.589732188088149</v>
      </c>
      <c r="AQ194" s="35">
        <v>303984.87651415344</v>
      </c>
      <c r="AR194" s="79">
        <v>29.361817811731125</v>
      </c>
      <c r="AS194" s="146">
        <v>92.54003340627645</v>
      </c>
      <c r="AT194" s="35">
        <v>307024.725279295</v>
      </c>
      <c r="AU194" s="79">
        <v>28.412078333898808</v>
      </c>
      <c r="AV194" s="146">
        <v>88.54204800133077</v>
      </c>
      <c r="AW194" s="35">
        <v>310094.97253208794</v>
      </c>
      <c r="AX194" s="79">
        <v>27.456443942907477</v>
      </c>
      <c r="AY194" s="146">
        <v>84.597314894859181</v>
      </c>
      <c r="AZ194" s="35">
        <v>313195.92225740879</v>
      </c>
      <c r="BA194" s="79">
        <v>26.495534058995847</v>
      </c>
      <c r="BB194" s="146">
        <v>80.709058875660403</v>
      </c>
      <c r="BC194" s="35">
        <v>316327.88147998287</v>
      </c>
      <c r="BD194" s="79">
        <v>25.530525610380863</v>
      </c>
      <c r="BE194" s="146">
        <v>76.878682902888741</v>
      </c>
      <c r="BF194" s="35">
        <v>319491.16029478272</v>
      </c>
      <c r="BG194" s="79">
        <v>24.5620596025786</v>
      </c>
      <c r="BH194" s="146">
        <v>73.109114820279146</v>
      </c>
      <c r="BI194" s="35">
        <v>322686.07189773052</v>
      </c>
      <c r="BJ194" s="79">
        <v>23.591293081276032</v>
      </c>
      <c r="BK194" s="146">
        <v>69.401612792967825</v>
      </c>
      <c r="BL194" s="35">
        <v>325912.93261670781</v>
      </c>
      <c r="BM194" s="79">
        <v>22.618883153685367</v>
      </c>
      <c r="BN194" s="146">
        <v>65.752138116040769</v>
      </c>
      <c r="BO194" s="35">
        <v>329172.06194287492</v>
      </c>
      <c r="BP194" s="79">
        <v>21.643766880809839</v>
      </c>
      <c r="BQ194" s="146">
        <v>62.159729517930948</v>
      </c>
      <c r="BR194" s="35">
        <v>332463.78256230365</v>
      </c>
      <c r="BS194" s="79">
        <v>20.665858798581006</v>
      </c>
      <c r="BT194" s="146">
        <v>58.627698247224444</v>
      </c>
      <c r="BU194" s="35">
        <v>335788.42038792669</v>
      </c>
      <c r="BV194" s="79">
        <v>19.686502185415513</v>
      </c>
      <c r="BW194" s="146">
        <v>55.158618588311668</v>
      </c>
      <c r="BX194" s="35">
        <v>339146.30459180597</v>
      </c>
      <c r="BY194" s="79">
        <v>18.706841660614799</v>
      </c>
      <c r="BZ194" s="146">
        <v>51.756073015350125</v>
      </c>
      <c r="CA194" s="35">
        <v>342537.76763772406</v>
      </c>
      <c r="CB194" s="79">
        <v>17.728409712373082</v>
      </c>
      <c r="CC194" s="146">
        <v>48.42233708339942</v>
      </c>
      <c r="CD194" s="35">
        <v>345963.1453141013</v>
      </c>
      <c r="CE194" s="79">
        <v>16.752344040832511</v>
      </c>
      <c r="CF194" s="146">
        <v>45.160550016709983</v>
      </c>
      <c r="CG194" s="35">
        <v>349422.77676724229</v>
      </c>
      <c r="CH194" s="79">
        <v>15.780124787174733</v>
      </c>
      <c r="CI194" s="146">
        <v>41.973101974512403</v>
      </c>
      <c r="CJ194" s="35">
        <v>352917.00453491474</v>
      </c>
      <c r="CK194" s="79">
        <v>14.813021419883432</v>
      </c>
      <c r="CL194" s="146">
        <v>38.861797360149396</v>
      </c>
      <c r="CM194" s="35">
        <v>356446.17458026391</v>
      </c>
      <c r="CN194" s="79">
        <v>13.85213900633865</v>
      </c>
      <c r="CO194" s="146">
        <v>35.826548228698769</v>
      </c>
      <c r="CP194" s="35">
        <v>360010.63632606657</v>
      </c>
      <c r="CQ194" s="79">
        <v>12.897938425180357</v>
      </c>
      <c r="CR194" s="146">
        <v>32.869463879802225</v>
      </c>
      <c r="CS194" s="35">
        <v>363610.74268932722</v>
      </c>
      <c r="CT194" s="79">
        <v>11.951690173134903</v>
      </c>
      <c r="CU194" s="146">
        <v>29.993156468478503</v>
      </c>
      <c r="CV194" s="35">
        <v>367246.85011622048</v>
      </c>
      <c r="CW194" s="79">
        <v>11.014892238091674</v>
      </c>
      <c r="CX194" s="146">
        <v>27.199616369871762</v>
      </c>
      <c r="CY194" s="35">
        <v>370919.31861738267</v>
      </c>
      <c r="CZ194" s="79">
        <v>10.088863170567041</v>
      </c>
      <c r="DA194" s="146">
        <v>73.471074448465586</v>
      </c>
      <c r="DB194" s="35">
        <v>374628.51180355652</v>
      </c>
      <c r="DC194" s="79">
        <v>27.524359281236968</v>
      </c>
    </row>
    <row r="195" spans="1:107" x14ac:dyDescent="0.35">
      <c r="A195" s="9" t="s">
        <v>73</v>
      </c>
      <c r="B195" s="10" t="s">
        <v>99</v>
      </c>
      <c r="C195" s="133">
        <v>1242.4833045784615</v>
      </c>
      <c r="D195" s="13">
        <v>579924.86650607269</v>
      </c>
      <c r="E195" s="79">
        <v>720.54696454368832</v>
      </c>
      <c r="F195" s="41">
        <v>1274.6620847891977</v>
      </c>
      <c r="G195" s="35">
        <v>585724.11517113342</v>
      </c>
      <c r="H195" s="79">
        <v>746.60032175534513</v>
      </c>
      <c r="I195" s="41">
        <v>1306.8435051328645</v>
      </c>
      <c r="J195" s="35">
        <v>591581.35632284475</v>
      </c>
      <c r="K195" s="79">
        <v>773.10425326820052</v>
      </c>
      <c r="L195" s="41">
        <v>1339.0268899856271</v>
      </c>
      <c r="M195" s="35">
        <v>597497.16988607321</v>
      </c>
      <c r="N195" s="79">
        <v>800.06477716776249</v>
      </c>
      <c r="O195" s="41">
        <v>1214.9572657370236</v>
      </c>
      <c r="P195" s="35">
        <v>603472.14158493397</v>
      </c>
      <c r="Q195" s="79">
        <v>733.19286308849735</v>
      </c>
      <c r="R195" s="41">
        <v>1205.8491050823823</v>
      </c>
      <c r="S195" s="35">
        <v>609506.86300078337</v>
      </c>
      <c r="T195" s="79">
        <v>734.97330529106478</v>
      </c>
      <c r="U195" s="41">
        <v>1196.7407518481934</v>
      </c>
      <c r="V195" s="35">
        <v>615601.93163079116</v>
      </c>
      <c r="W195" s="79">
        <v>736.71591849903325</v>
      </c>
      <c r="X195" s="41">
        <v>1187.6314419084042</v>
      </c>
      <c r="Y195" s="35">
        <v>621757.95094709913</v>
      </c>
      <c r="Z195" s="79">
        <v>738.4192918013182</v>
      </c>
      <c r="AA195" s="41">
        <v>1178.5203877171596</v>
      </c>
      <c r="AB195" s="35">
        <v>627975.53045657009</v>
      </c>
      <c r="AC195" s="79">
        <v>740.08196563056583</v>
      </c>
      <c r="AD195" s="41">
        <v>1821.6741658451735</v>
      </c>
      <c r="AE195" s="35">
        <v>634255.28576113575</v>
      </c>
      <c r="AF195" s="79">
        <v>1155.4064686218092</v>
      </c>
      <c r="AG195" s="41">
        <v>1806.6688751877996</v>
      </c>
      <c r="AH195" s="35">
        <v>640597.83861874708</v>
      </c>
      <c r="AI195" s="79">
        <v>1157.3481765450674</v>
      </c>
      <c r="AJ195" s="41">
        <v>1791.6468556217408</v>
      </c>
      <c r="AK195" s="35">
        <v>647003.81700493454</v>
      </c>
      <c r="AL195" s="79">
        <v>1159.2023543121552</v>
      </c>
      <c r="AM195" s="41">
        <v>1776.6080259834796</v>
      </c>
      <c r="AN195" s="35">
        <v>653473.85517498385</v>
      </c>
      <c r="AO195" s="79">
        <v>1160.9668958742423</v>
      </c>
      <c r="AP195" s="41">
        <v>1761.5523047730774</v>
      </c>
      <c r="AQ195" s="35">
        <v>660008.5937267337</v>
      </c>
      <c r="AR195" s="79">
        <v>1162.6396594493654</v>
      </c>
      <c r="AS195" s="41">
        <v>1833.731085709293</v>
      </c>
      <c r="AT195" s="35">
        <v>666608.67966400099</v>
      </c>
      <c r="AU195" s="79">
        <v>1222.3810579035066</v>
      </c>
      <c r="AV195" s="41">
        <v>1831.512188990381</v>
      </c>
      <c r="AW195" s="35">
        <v>673274.76646064105</v>
      </c>
      <c r="AX195" s="79">
        <v>1233.1109413123161</v>
      </c>
      <c r="AY195" s="41">
        <v>1829.2761541680825</v>
      </c>
      <c r="AZ195" s="35">
        <v>680007.51412524749</v>
      </c>
      <c r="BA195" s="79">
        <v>1243.9215302444309</v>
      </c>
      <c r="BB195" s="41">
        <v>1827.0228983838481</v>
      </c>
      <c r="BC195" s="35">
        <v>686807.58926649997</v>
      </c>
      <c r="BD195" s="79">
        <v>1254.8131923737042</v>
      </c>
      <c r="BE195" s="41">
        <v>1824.7523384362194</v>
      </c>
      <c r="BF195" s="35">
        <v>693675.66515916493</v>
      </c>
      <c r="BG195" s="79">
        <v>1265.786292115486</v>
      </c>
      <c r="BH195" s="41">
        <v>1822.464390779518</v>
      </c>
      <c r="BI195" s="35">
        <v>700612.42181075655</v>
      </c>
      <c r="BJ195" s="79">
        <v>1276.8411904879031</v>
      </c>
      <c r="BK195" s="41">
        <v>1820.1589715225291</v>
      </c>
      <c r="BL195" s="35">
        <v>707618.5460288641</v>
      </c>
      <c r="BM195" s="79">
        <v>1287.9782449701647</v>
      </c>
      <c r="BN195" s="41">
        <v>1817.8359964271797</v>
      </c>
      <c r="BO195" s="35">
        <v>714694.73148915276</v>
      </c>
      <c r="BP195" s="79">
        <v>1299.1978093578396</v>
      </c>
      <c r="BQ195" s="41">
        <v>1815.4953809072133</v>
      </c>
      <c r="BR195" s="35">
        <v>721841.67880404426</v>
      </c>
      <c r="BS195" s="79">
        <v>1310.5002336150505</v>
      </c>
      <c r="BT195" s="41">
        <v>1813.1370400268577</v>
      </c>
      <c r="BU195" s="35">
        <v>729060.09559208469</v>
      </c>
      <c r="BV195" s="79">
        <v>1321.8858637235303</v>
      </c>
      <c r="BW195" s="41">
        <v>1811.2608884994904</v>
      </c>
      <c r="BX195" s="35">
        <v>736350.69654800557</v>
      </c>
      <c r="BY195" s="79">
        <v>1333.7232168767594</v>
      </c>
      <c r="BZ195" s="41">
        <v>1808.8668406862973</v>
      </c>
      <c r="CA195" s="35">
        <v>743714.20351348561</v>
      </c>
      <c r="CB195" s="79">
        <v>1345.2799616829648</v>
      </c>
      <c r="CC195" s="41">
        <v>1806.4548105949273</v>
      </c>
      <c r="CD195" s="35">
        <v>751151.34554862045</v>
      </c>
      <c r="CE195" s="79">
        <v>1356.9209616511578</v>
      </c>
      <c r="CF195" s="41">
        <v>1804.0247118781413</v>
      </c>
      <c r="CG195" s="35">
        <v>758662.85900410661</v>
      </c>
      <c r="CH195" s="79">
        <v>1368.6465456275303</v>
      </c>
      <c r="CI195" s="41">
        <v>1801.5764578324579</v>
      </c>
      <c r="CJ195" s="35">
        <v>766249.48759414768</v>
      </c>
      <c r="CK195" s="79">
        <v>1380.4570376758006</v>
      </c>
      <c r="CL195" s="41">
        <v>1799.1099613967922</v>
      </c>
      <c r="CM195" s="35">
        <v>773911.9824700891</v>
      </c>
      <c r="CN195" s="79">
        <v>1392.3527569062769</v>
      </c>
      <c r="CO195" s="41">
        <v>1796.6251351510905</v>
      </c>
      <c r="CP195" s="35">
        <v>781651.10229478998</v>
      </c>
      <c r="CQ195" s="79">
        <v>1404.334017301376</v>
      </c>
      <c r="CR195" s="41">
        <v>1794.1218913149605</v>
      </c>
      <c r="CS195" s="35">
        <v>789467.61331773794</v>
      </c>
      <c r="CT195" s="79">
        <v>1416.4011275375278</v>
      </c>
      <c r="CU195" s="41">
        <v>1791.600141746296</v>
      </c>
      <c r="CV195" s="35">
        <v>797362.2894509153</v>
      </c>
      <c r="CW195" s="79">
        <v>1428.554390803411</v>
      </c>
      <c r="CX195" s="41">
        <v>1789.0597979398965</v>
      </c>
      <c r="CY195" s="35">
        <v>805335.91234542441</v>
      </c>
      <c r="CZ195" s="79">
        <v>1440.7941046144472</v>
      </c>
      <c r="DA195" s="41">
        <v>1786.5007710260816</v>
      </c>
      <c r="DB195" s="35">
        <v>813389.27146887861</v>
      </c>
      <c r="DC195" s="79">
        <v>1453.1205606234944</v>
      </c>
    </row>
    <row r="196" spans="1:107" x14ac:dyDescent="0.35">
      <c r="A196" s="57" t="s">
        <v>74</v>
      </c>
      <c r="B196" s="55" t="s">
        <v>37</v>
      </c>
      <c r="C196" s="90">
        <v>585.7115</v>
      </c>
      <c r="D196" s="65">
        <v>238888.88888888888</v>
      </c>
      <c r="E196" s="79">
        <v>139.91996944444446</v>
      </c>
      <c r="F196" s="124">
        <v>585.7115</v>
      </c>
      <c r="G196" s="35">
        <v>241277.77777777778</v>
      </c>
      <c r="H196" s="79">
        <v>141.3191691388889</v>
      </c>
      <c r="I196" s="124">
        <v>585.7115</v>
      </c>
      <c r="J196" s="35">
        <v>243690.55555555556</v>
      </c>
      <c r="K196" s="79">
        <v>142.73236083027777</v>
      </c>
      <c r="L196" s="124">
        <v>585.7115</v>
      </c>
      <c r="M196" s="35">
        <v>246127.46111111113</v>
      </c>
      <c r="N196" s="79">
        <v>144.15968443858057</v>
      </c>
      <c r="O196" s="136">
        <v>429.10808492168326</v>
      </c>
      <c r="P196" s="35">
        <v>248588.73572222225</v>
      </c>
      <c r="Q196" s="79">
        <v>106.67143631886522</v>
      </c>
      <c r="R196" s="124">
        <v>429.10808492168326</v>
      </c>
      <c r="S196" s="35">
        <v>251074.62307944449</v>
      </c>
      <c r="T196" s="79">
        <v>107.73815068205388</v>
      </c>
      <c r="U196" s="124">
        <v>429.10808492168326</v>
      </c>
      <c r="V196" s="35">
        <v>253585.36931023892</v>
      </c>
      <c r="W196" s="79">
        <v>108.81553218887441</v>
      </c>
      <c r="X196" s="124">
        <v>429.10808492168326</v>
      </c>
      <c r="Y196" s="35">
        <v>256121.22300334132</v>
      </c>
      <c r="Z196" s="79">
        <v>109.90368751076316</v>
      </c>
      <c r="AA196" s="124">
        <v>429.10808492168326</v>
      </c>
      <c r="AB196" s="35">
        <v>258682.43523337474</v>
      </c>
      <c r="AC196" s="79">
        <v>111.00272438587081</v>
      </c>
      <c r="AD196" s="136">
        <v>1081.1754729970937</v>
      </c>
      <c r="AE196" s="35">
        <v>261269.2595857085</v>
      </c>
      <c r="AF196" s="79">
        <v>282.47791531217882</v>
      </c>
      <c r="AG196" s="124">
        <v>1081.1754729970937</v>
      </c>
      <c r="AH196" s="35">
        <v>263881.95218156558</v>
      </c>
      <c r="AI196" s="79">
        <v>285.30269446530065</v>
      </c>
      <c r="AJ196" s="124">
        <v>1081.1754729970937</v>
      </c>
      <c r="AK196" s="35">
        <v>266520.77170338121</v>
      </c>
      <c r="AL196" s="79">
        <v>288.15572140995357</v>
      </c>
      <c r="AM196" s="124">
        <v>1081.1754729970937</v>
      </c>
      <c r="AN196" s="35">
        <v>269185.97942041501</v>
      </c>
      <c r="AO196" s="79">
        <v>291.0372786240531</v>
      </c>
      <c r="AP196" s="124">
        <v>1081.1754729970937</v>
      </c>
      <c r="AQ196" s="35">
        <v>271877.83921461919</v>
      </c>
      <c r="AR196" s="79">
        <v>293.9476514102937</v>
      </c>
      <c r="AS196" s="136">
        <v>1168.1269485535006</v>
      </c>
      <c r="AT196" s="35">
        <v>274596.61760676536</v>
      </c>
      <c r="AU196" s="79">
        <v>320.76370900810326</v>
      </c>
      <c r="AV196" s="124">
        <v>1168.1269485535006</v>
      </c>
      <c r="AW196" s="35">
        <v>277342.58378283301</v>
      </c>
      <c r="AX196" s="79">
        <v>323.97134609818431</v>
      </c>
      <c r="AY196" s="124">
        <v>1168.1269485535006</v>
      </c>
      <c r="AZ196" s="35">
        <v>280116.00962066132</v>
      </c>
      <c r="BA196" s="79">
        <v>327.21105955916613</v>
      </c>
      <c r="BB196" s="124">
        <v>1168.1269485535006</v>
      </c>
      <c r="BC196" s="35">
        <v>282917.16971686797</v>
      </c>
      <c r="BD196" s="79">
        <v>330.48317015475777</v>
      </c>
      <c r="BE196" s="124">
        <v>1168.1269485535006</v>
      </c>
      <c r="BF196" s="35">
        <v>285746.34141403664</v>
      </c>
      <c r="BG196" s="79">
        <v>333.78800185630541</v>
      </c>
      <c r="BH196" s="136">
        <v>1168.1269485535006</v>
      </c>
      <c r="BI196" s="35">
        <v>288603.80482817703</v>
      </c>
      <c r="BJ196" s="79">
        <v>337.12588187486847</v>
      </c>
      <c r="BK196" s="124">
        <v>1168.1269485535006</v>
      </c>
      <c r="BL196" s="35">
        <v>291489.84287645883</v>
      </c>
      <c r="BM196" s="79">
        <v>340.49714069361721</v>
      </c>
      <c r="BN196" s="124">
        <v>1168.1269485535006</v>
      </c>
      <c r="BO196" s="35">
        <v>294404.74130522343</v>
      </c>
      <c r="BP196" s="79">
        <v>343.90211210055338</v>
      </c>
      <c r="BQ196" s="124">
        <v>1168.1269485535006</v>
      </c>
      <c r="BR196" s="35">
        <v>297348.78871827567</v>
      </c>
      <c r="BS196" s="79">
        <v>347.34113322155895</v>
      </c>
      <c r="BT196" s="124">
        <v>1168.1269485535006</v>
      </c>
      <c r="BU196" s="35">
        <v>300322.27660545841</v>
      </c>
      <c r="BV196" s="79">
        <v>350.81454455377445</v>
      </c>
      <c r="BW196" s="136">
        <v>1168.1269485535006</v>
      </c>
      <c r="BX196" s="35">
        <v>303325.49937151297</v>
      </c>
      <c r="BY196" s="79">
        <v>354.32268999931222</v>
      </c>
      <c r="BZ196" s="124">
        <v>1168.1269485535006</v>
      </c>
      <c r="CA196" s="35">
        <v>306358.75436522812</v>
      </c>
      <c r="CB196" s="79">
        <v>357.86591689930532</v>
      </c>
      <c r="CC196" s="124">
        <v>1168.1269485535006</v>
      </c>
      <c r="CD196" s="35">
        <v>309422.34190888039</v>
      </c>
      <c r="CE196" s="79">
        <v>361.44457606829837</v>
      </c>
      <c r="CF196" s="124">
        <v>1168.1269485535006</v>
      </c>
      <c r="CG196" s="35">
        <v>312516.56532796921</v>
      </c>
      <c r="CH196" s="79">
        <v>365.05902182898137</v>
      </c>
      <c r="CI196" s="124">
        <v>1168.1269485535006</v>
      </c>
      <c r="CJ196" s="35">
        <v>315641.7309812489</v>
      </c>
      <c r="CK196" s="79">
        <v>368.70961204727121</v>
      </c>
      <c r="CL196" s="136">
        <v>1168.1269485535006</v>
      </c>
      <c r="CM196" s="35">
        <v>318798.1482910614</v>
      </c>
      <c r="CN196" s="79">
        <v>372.3967081677439</v>
      </c>
      <c r="CO196" s="124">
        <v>1168.1269485535006</v>
      </c>
      <c r="CP196" s="35">
        <v>321986.12977397203</v>
      </c>
      <c r="CQ196" s="79">
        <v>376.12067524942142</v>
      </c>
      <c r="CR196" s="124">
        <v>1168.1269485535006</v>
      </c>
      <c r="CS196" s="35">
        <v>325205.99107171176</v>
      </c>
      <c r="CT196" s="79">
        <v>379.88188200191564</v>
      </c>
      <c r="CU196" s="124">
        <v>1168.1269485535006</v>
      </c>
      <c r="CV196" s="35">
        <v>328458.05098242889</v>
      </c>
      <c r="CW196" s="79">
        <v>383.68070082193475</v>
      </c>
      <c r="CX196" s="124">
        <v>1168.1269485535006</v>
      </c>
      <c r="CY196" s="35">
        <v>331742.63149225316</v>
      </c>
      <c r="CZ196" s="79">
        <v>387.5175078301541</v>
      </c>
      <c r="DA196" s="136">
        <v>1168.1269485535006</v>
      </c>
      <c r="DB196" s="35">
        <v>335060.05780717568</v>
      </c>
      <c r="DC196" s="79">
        <v>391.39268290845558</v>
      </c>
    </row>
    <row r="197" spans="1:107" x14ac:dyDescent="0.35">
      <c r="A197" s="57" t="s">
        <v>75</v>
      </c>
      <c r="B197" s="55" t="s">
        <v>35</v>
      </c>
      <c r="C197" s="90">
        <v>245.78324999999998</v>
      </c>
      <c r="D197" s="65">
        <v>884062</v>
      </c>
      <c r="E197" s="79">
        <v>217.28763156149998</v>
      </c>
      <c r="F197" s="128">
        <v>274.75233140815448</v>
      </c>
      <c r="G197" s="35">
        <v>892902.62</v>
      </c>
      <c r="H197" s="79">
        <v>245.3270765654494</v>
      </c>
      <c r="I197" s="128">
        <v>303.721412816309</v>
      </c>
      <c r="J197" s="35">
        <v>901831.64619999996</v>
      </c>
      <c r="K197" s="79">
        <v>273.9055817063217</v>
      </c>
      <c r="L197" s="128">
        <v>332.69049422446352</v>
      </c>
      <c r="M197" s="35">
        <v>910849.96266199998</v>
      </c>
      <c r="N197" s="79">
        <v>303.03112424235491</v>
      </c>
      <c r="O197" s="136">
        <v>361.65957563261799</v>
      </c>
      <c r="P197" s="35">
        <v>919958.46228861995</v>
      </c>
      <c r="Q197" s="79">
        <v>332.7117870709381</v>
      </c>
      <c r="R197" s="128">
        <v>349.33529536303172</v>
      </c>
      <c r="S197" s="35">
        <v>929158.04691150622</v>
      </c>
      <c r="T197" s="79">
        <v>324.5877007567687</v>
      </c>
      <c r="U197" s="128">
        <v>337.01101509344545</v>
      </c>
      <c r="V197" s="35">
        <v>938449.62738062127</v>
      </c>
      <c r="W197" s="79">
        <v>316.26786153760878</v>
      </c>
      <c r="X197" s="128">
        <v>324.68673482385918</v>
      </c>
      <c r="Y197" s="35">
        <v>947834.12365442747</v>
      </c>
      <c r="Z197" s="79">
        <v>307.74916676399005</v>
      </c>
      <c r="AA197" s="128">
        <v>312.36245455427292</v>
      </c>
      <c r="AB197" s="35">
        <v>957312.46489097178</v>
      </c>
      <c r="AC197" s="79">
        <v>299.02847130874517</v>
      </c>
      <c r="AD197" s="136">
        <v>300.03817428468676</v>
      </c>
      <c r="AE197" s="35">
        <v>966885.58953988156</v>
      </c>
      <c r="AF197" s="79">
        <v>290.1025870277191</v>
      </c>
      <c r="AG197" s="128">
        <v>287.14352079696999</v>
      </c>
      <c r="AH197" s="35">
        <v>976554.44543528033</v>
      </c>
      <c r="AI197" s="79">
        <v>280.41128171221897</v>
      </c>
      <c r="AJ197" s="128">
        <v>274.24886730925323</v>
      </c>
      <c r="AK197" s="35">
        <v>986319.98988963314</v>
      </c>
      <c r="AL197" s="79">
        <v>270.49714003170595</v>
      </c>
      <c r="AM197" s="128">
        <v>261.35421382153646</v>
      </c>
      <c r="AN197" s="35">
        <v>996183.18978852953</v>
      </c>
      <c r="AO197" s="79">
        <v>260.35667438941158</v>
      </c>
      <c r="AP197" s="128">
        <v>248.45956033381972</v>
      </c>
      <c r="AQ197" s="35">
        <v>1006145.0216864148</v>
      </c>
      <c r="AR197" s="79">
        <v>249.98634972026812</v>
      </c>
      <c r="AS197" s="136">
        <v>235.56490684610301</v>
      </c>
      <c r="AT197" s="35">
        <v>1016206.471903279</v>
      </c>
      <c r="AU197" s="79">
        <v>239.3825828903029</v>
      </c>
      <c r="AV197" s="128">
        <v>235.56490684610301</v>
      </c>
      <c r="AW197" s="35">
        <v>1026368.5366223118</v>
      </c>
      <c r="AX197" s="79">
        <v>241.77640871920593</v>
      </c>
      <c r="AY197" s="128">
        <v>235.56490684610301</v>
      </c>
      <c r="AZ197" s="35">
        <v>1036632.2219885349</v>
      </c>
      <c r="BA197" s="79">
        <v>244.194172806398</v>
      </c>
      <c r="BB197" s="128">
        <v>235.56490684610301</v>
      </c>
      <c r="BC197" s="35">
        <v>1046998.5442084202</v>
      </c>
      <c r="BD197" s="79">
        <v>246.63611453446197</v>
      </c>
      <c r="BE197" s="128">
        <v>235.56490684610301</v>
      </c>
      <c r="BF197" s="35">
        <v>1057468.5296505045</v>
      </c>
      <c r="BG197" s="79">
        <v>249.10247567980662</v>
      </c>
      <c r="BH197" s="136">
        <v>235.56490684610301</v>
      </c>
      <c r="BI197" s="35">
        <v>1068043.2149470095</v>
      </c>
      <c r="BJ197" s="79">
        <v>251.59350043660464</v>
      </c>
      <c r="BK197" s="128">
        <v>235.56490684610301</v>
      </c>
      <c r="BL197" s="35">
        <v>1078723.6470964795</v>
      </c>
      <c r="BM197" s="79">
        <v>254.10943544097071</v>
      </c>
      <c r="BN197" s="128">
        <v>235.56490684610301</v>
      </c>
      <c r="BO197" s="35">
        <v>1089510.8835674443</v>
      </c>
      <c r="BP197" s="79">
        <v>256.65052979538041</v>
      </c>
      <c r="BQ197" s="128">
        <v>235.56490684610301</v>
      </c>
      <c r="BR197" s="35">
        <v>1100405.9924031186</v>
      </c>
      <c r="BS197" s="79">
        <v>259.21703509333418</v>
      </c>
      <c r="BT197" s="128">
        <v>235.56490684610301</v>
      </c>
      <c r="BU197" s="35">
        <v>1111410.0523271498</v>
      </c>
      <c r="BV197" s="79">
        <v>261.80920544426749</v>
      </c>
      <c r="BW197" s="136">
        <v>235.56490684610301</v>
      </c>
      <c r="BX197" s="35">
        <v>1122524.1528504214</v>
      </c>
      <c r="BY197" s="79">
        <v>264.42729749871023</v>
      </c>
      <c r="BZ197" s="128">
        <v>235.56490684610301</v>
      </c>
      <c r="CA197" s="35">
        <v>1133749.3943789257</v>
      </c>
      <c r="CB197" s="79">
        <v>267.07157047369731</v>
      </c>
      <c r="CC197" s="128">
        <v>235.56490684610301</v>
      </c>
      <c r="CD197" s="35">
        <v>1145086.8883227149</v>
      </c>
      <c r="CE197" s="79">
        <v>269.74228617843431</v>
      </c>
      <c r="CF197" s="128">
        <v>235.56490684610301</v>
      </c>
      <c r="CG197" s="35">
        <v>1156537.7572059422</v>
      </c>
      <c r="CH197" s="79">
        <v>272.43970904021864</v>
      </c>
      <c r="CI197" s="128">
        <v>235.56490684610301</v>
      </c>
      <c r="CJ197" s="35">
        <v>1168103.1347780016</v>
      </c>
      <c r="CK197" s="79">
        <v>275.16410613062084</v>
      </c>
      <c r="CL197" s="136">
        <v>235.56490684610301</v>
      </c>
      <c r="CM197" s="35">
        <v>1179784.1661257816</v>
      </c>
      <c r="CN197" s="79">
        <v>277.9157471919271</v>
      </c>
      <c r="CO197" s="128">
        <v>235.56490684610301</v>
      </c>
      <c r="CP197" s="35">
        <v>1191582.0077870395</v>
      </c>
      <c r="CQ197" s="79">
        <v>280.69490466384639</v>
      </c>
      <c r="CR197" s="128">
        <v>235.56490684610301</v>
      </c>
      <c r="CS197" s="35">
        <v>1203497.82786491</v>
      </c>
      <c r="CT197" s="79">
        <v>283.50185371048485</v>
      </c>
      <c r="CU197" s="128">
        <v>235.56490684610301</v>
      </c>
      <c r="CV197" s="35">
        <v>1215532.806143559</v>
      </c>
      <c r="CW197" s="79">
        <v>286.33687224758972</v>
      </c>
      <c r="CX197" s="128">
        <v>235.56490684610301</v>
      </c>
      <c r="CY197" s="35">
        <v>1227688.1342049947</v>
      </c>
      <c r="CZ197" s="79">
        <v>289.20024097006558</v>
      </c>
      <c r="DA197" s="136">
        <v>235.56490684610301</v>
      </c>
      <c r="DB197" s="35">
        <v>1239965.0155470446</v>
      </c>
      <c r="DC197" s="79">
        <v>292.09224337976622</v>
      </c>
    </row>
    <row r="198" spans="1:107" x14ac:dyDescent="0.35">
      <c r="A198" s="57" t="s">
        <v>76</v>
      </c>
      <c r="B198" s="55" t="s">
        <v>96</v>
      </c>
      <c r="C198" s="90">
        <v>3.4509999999999996</v>
      </c>
      <c r="D198" s="65">
        <v>884062</v>
      </c>
      <c r="E198" s="79">
        <v>3.0508979619999996</v>
      </c>
      <c r="F198" s="128">
        <v>3.4509999999999996</v>
      </c>
      <c r="G198" s="35">
        <v>892902.62</v>
      </c>
      <c r="H198" s="79">
        <v>3.0814069416199996</v>
      </c>
      <c r="I198" s="128">
        <v>3.4509999999999996</v>
      </c>
      <c r="J198" s="35">
        <v>901831.64619999996</v>
      </c>
      <c r="K198" s="79">
        <v>3.1122210110361994</v>
      </c>
      <c r="L198" s="128">
        <v>3.4509999999999996</v>
      </c>
      <c r="M198" s="35">
        <v>910849.96266199998</v>
      </c>
      <c r="N198" s="79">
        <v>3.1433432211465617</v>
      </c>
      <c r="O198" s="136">
        <v>3.4509999999999996</v>
      </c>
      <c r="P198" s="35">
        <v>919958.46228861995</v>
      </c>
      <c r="Q198" s="79">
        <v>3.1747766533580268</v>
      </c>
      <c r="R198" s="128">
        <v>3.4509999999999996</v>
      </c>
      <c r="S198" s="35">
        <v>929158.04691150622</v>
      </c>
      <c r="T198" s="79">
        <v>3.2065244198916076</v>
      </c>
      <c r="U198" s="128">
        <v>3.4509999999999996</v>
      </c>
      <c r="V198" s="35">
        <v>938449.62738062127</v>
      </c>
      <c r="W198" s="79">
        <v>3.2385896640905236</v>
      </c>
      <c r="X198" s="128">
        <v>3.4509999999999996</v>
      </c>
      <c r="Y198" s="35">
        <v>947834.12365442747</v>
      </c>
      <c r="Z198" s="79">
        <v>3.2709755607314288</v>
      </c>
      <c r="AA198" s="128">
        <v>3.4509999999999996</v>
      </c>
      <c r="AB198" s="35">
        <v>957312.46489097178</v>
      </c>
      <c r="AC198" s="79">
        <v>3.303685316338743</v>
      </c>
      <c r="AD198" s="136">
        <v>3.4509999999999996</v>
      </c>
      <c r="AE198" s="35">
        <v>966885.58953988156</v>
      </c>
      <c r="AF198" s="79">
        <v>3.3367221695021305</v>
      </c>
      <c r="AG198" s="128">
        <v>3.4747999999999997</v>
      </c>
      <c r="AH198" s="35">
        <v>976554.44543528033</v>
      </c>
      <c r="AI198" s="79">
        <v>3.3933313869985118</v>
      </c>
      <c r="AJ198" s="128">
        <v>3.4985999999999997</v>
      </c>
      <c r="AK198" s="35">
        <v>986319.98988963314</v>
      </c>
      <c r="AL198" s="79">
        <v>3.45073911662787</v>
      </c>
      <c r="AM198" s="128">
        <v>3.5223999999999998</v>
      </c>
      <c r="AN198" s="35">
        <v>996183.18978852953</v>
      </c>
      <c r="AO198" s="79">
        <v>3.5089556677111164</v>
      </c>
      <c r="AP198" s="128">
        <v>3.5461999999999998</v>
      </c>
      <c r="AQ198" s="35">
        <v>1006145.0216864148</v>
      </c>
      <c r="AR198" s="79">
        <v>3.5679914759043641</v>
      </c>
      <c r="AS198" s="136">
        <v>3.5699999999999994</v>
      </c>
      <c r="AT198" s="35">
        <v>1016206.471903279</v>
      </c>
      <c r="AU198" s="79">
        <v>3.6278571046947055</v>
      </c>
      <c r="AV198" s="128">
        <v>3.5699999999999994</v>
      </c>
      <c r="AW198" s="35">
        <v>1026368.5366223118</v>
      </c>
      <c r="AX198" s="79">
        <v>3.6641356757416523</v>
      </c>
      <c r="AY198" s="128">
        <v>3.5699999999999994</v>
      </c>
      <c r="AZ198" s="35">
        <v>1036632.2219885349</v>
      </c>
      <c r="BA198" s="79">
        <v>3.7007770324990688</v>
      </c>
      <c r="BB198" s="128">
        <v>3.5699999999999994</v>
      </c>
      <c r="BC198" s="35">
        <v>1046998.5442084202</v>
      </c>
      <c r="BD198" s="79">
        <v>3.7377848028240597</v>
      </c>
      <c r="BE198" s="128">
        <v>3.5699999999999994</v>
      </c>
      <c r="BF198" s="35">
        <v>1057468.5296505045</v>
      </c>
      <c r="BG198" s="79">
        <v>3.7751626508523004</v>
      </c>
      <c r="BH198" s="136">
        <v>3.5699999999999994</v>
      </c>
      <c r="BI198" s="35">
        <v>1068043.2149470095</v>
      </c>
      <c r="BJ198" s="79">
        <v>3.8129142773608229</v>
      </c>
      <c r="BK198" s="128">
        <v>3.5699999999999994</v>
      </c>
      <c r="BL198" s="35">
        <v>1078723.6470964795</v>
      </c>
      <c r="BM198" s="79">
        <v>3.851043420134431</v>
      </c>
      <c r="BN198" s="128">
        <v>3.5699999999999994</v>
      </c>
      <c r="BO198" s="35">
        <v>1089510.8835674443</v>
      </c>
      <c r="BP198" s="79">
        <v>3.8895538543357757</v>
      </c>
      <c r="BQ198" s="128">
        <v>3.5699999999999994</v>
      </c>
      <c r="BR198" s="35">
        <v>1100405.9924031186</v>
      </c>
      <c r="BS198" s="79">
        <v>3.9284493928791329</v>
      </c>
      <c r="BT198" s="128">
        <v>3.5699999999999994</v>
      </c>
      <c r="BU198" s="35">
        <v>1111410.0523271498</v>
      </c>
      <c r="BV198" s="79">
        <v>3.9677338868079239</v>
      </c>
      <c r="BW198" s="136">
        <v>3.5699999999999994</v>
      </c>
      <c r="BX198" s="35">
        <v>1122524.1528504214</v>
      </c>
      <c r="BY198" s="79">
        <v>4.0074112256760035</v>
      </c>
      <c r="BZ198" s="128">
        <v>3.5699999999999994</v>
      </c>
      <c r="CA198" s="35">
        <v>1133749.3943789257</v>
      </c>
      <c r="CB198" s="79">
        <v>4.0474853379327644</v>
      </c>
      <c r="CC198" s="128">
        <v>3.5699999999999994</v>
      </c>
      <c r="CD198" s="35">
        <v>1145086.8883227149</v>
      </c>
      <c r="CE198" s="79">
        <v>4.0879601913120922</v>
      </c>
      <c r="CF198" s="128">
        <v>3.5699999999999994</v>
      </c>
      <c r="CG198" s="35">
        <v>1156537.7572059422</v>
      </c>
      <c r="CH198" s="79">
        <v>4.1288397932252128</v>
      </c>
      <c r="CI198" s="128">
        <v>3.5699999999999994</v>
      </c>
      <c r="CJ198" s="35">
        <v>1168103.1347780016</v>
      </c>
      <c r="CK198" s="79">
        <v>4.170128191157465</v>
      </c>
      <c r="CL198" s="136">
        <v>3.5699999999999994</v>
      </c>
      <c r="CM198" s="35">
        <v>1179784.1661257816</v>
      </c>
      <c r="CN198" s="79">
        <v>4.2118294730690389</v>
      </c>
      <c r="CO198" s="128">
        <v>3.5699999999999994</v>
      </c>
      <c r="CP198" s="35">
        <v>1191582.0077870395</v>
      </c>
      <c r="CQ198" s="79">
        <v>4.2539477677997306</v>
      </c>
      <c r="CR198" s="128">
        <v>3.5699999999999994</v>
      </c>
      <c r="CS198" s="35">
        <v>1203497.82786491</v>
      </c>
      <c r="CT198" s="79">
        <v>4.2964872454777279</v>
      </c>
      <c r="CU198" s="128">
        <v>3.5699999999999994</v>
      </c>
      <c r="CV198" s="35">
        <v>1215532.806143559</v>
      </c>
      <c r="CW198" s="79">
        <v>4.3394521179325052</v>
      </c>
      <c r="CX198" s="128">
        <v>3.5699999999999994</v>
      </c>
      <c r="CY198" s="35">
        <v>1227688.1342049947</v>
      </c>
      <c r="CZ198" s="79">
        <v>4.3828466391118299</v>
      </c>
      <c r="DA198" s="136">
        <v>3.5699999999999994</v>
      </c>
      <c r="DB198" s="35">
        <v>1239965.0155470446</v>
      </c>
      <c r="DC198" s="79">
        <v>4.4266751055029481</v>
      </c>
    </row>
    <row r="199" spans="1:107" x14ac:dyDescent="0.35">
      <c r="A199" s="57" t="s">
        <v>95</v>
      </c>
      <c r="B199" s="55" t="s">
        <v>98</v>
      </c>
      <c r="C199" s="90">
        <v>0.65086153846153849</v>
      </c>
      <c r="D199" s="65">
        <v>884062</v>
      </c>
      <c r="E199" s="79">
        <v>0.57540195341538458</v>
      </c>
      <c r="F199" s="124">
        <v>0.65086153846153849</v>
      </c>
      <c r="G199" s="35">
        <v>892902.62</v>
      </c>
      <c r="H199" s="79">
        <v>0.58115597294953847</v>
      </c>
      <c r="I199" s="124">
        <v>0.65086153846153849</v>
      </c>
      <c r="J199" s="35">
        <v>901831.64619999996</v>
      </c>
      <c r="K199" s="79">
        <v>0.58696753267903379</v>
      </c>
      <c r="L199" s="124">
        <v>0.65086153846153849</v>
      </c>
      <c r="M199" s="35">
        <v>910849.96266199998</v>
      </c>
      <c r="N199" s="79">
        <v>0.59283720800582429</v>
      </c>
      <c r="O199" s="59">
        <v>1</v>
      </c>
      <c r="P199" s="35">
        <v>919958.46228861995</v>
      </c>
      <c r="Q199" s="79">
        <v>0.91995846228861999</v>
      </c>
      <c r="R199" s="124">
        <v>1</v>
      </c>
      <c r="S199" s="35">
        <v>929158.04691150622</v>
      </c>
      <c r="T199" s="79">
        <v>0.92915804691150616</v>
      </c>
      <c r="U199" s="124">
        <v>1</v>
      </c>
      <c r="V199" s="35">
        <v>938449.62738062127</v>
      </c>
      <c r="W199" s="79">
        <v>0.93844962738062132</v>
      </c>
      <c r="X199" s="124">
        <v>1</v>
      </c>
      <c r="Y199" s="35">
        <v>947834.12365442747</v>
      </c>
      <c r="Z199" s="79">
        <v>0.94783412365442743</v>
      </c>
      <c r="AA199" s="124">
        <v>1</v>
      </c>
      <c r="AB199" s="35">
        <v>957312.46489097178</v>
      </c>
      <c r="AC199" s="79">
        <v>0.95731246489097177</v>
      </c>
      <c r="AD199" s="59">
        <v>1.2</v>
      </c>
      <c r="AE199" s="35">
        <v>966885.58953988156</v>
      </c>
      <c r="AF199" s="79">
        <v>1.1602627074478578</v>
      </c>
      <c r="AG199" s="124">
        <v>1.2</v>
      </c>
      <c r="AH199" s="35">
        <v>976554.44543528033</v>
      </c>
      <c r="AI199" s="79">
        <v>1.1718653345223362</v>
      </c>
      <c r="AJ199" s="124">
        <v>1.2</v>
      </c>
      <c r="AK199" s="35">
        <v>986319.98988963314</v>
      </c>
      <c r="AL199" s="79">
        <v>1.1835839878675598</v>
      </c>
      <c r="AM199" s="124">
        <v>1.2</v>
      </c>
      <c r="AN199" s="35">
        <v>996183.18978852953</v>
      </c>
      <c r="AO199" s="79">
        <v>1.1954198277462353</v>
      </c>
      <c r="AP199" s="124">
        <v>1.2</v>
      </c>
      <c r="AQ199" s="35">
        <v>1006145.0216864148</v>
      </c>
      <c r="AR199" s="79">
        <v>1.2073740260236978</v>
      </c>
      <c r="AS199" s="59">
        <v>1.5</v>
      </c>
      <c r="AT199" s="35">
        <v>1016206.471903279</v>
      </c>
      <c r="AU199" s="79">
        <v>1.5243097078549184</v>
      </c>
      <c r="AV199" s="124">
        <v>1.5</v>
      </c>
      <c r="AW199" s="35">
        <v>1026368.5366223118</v>
      </c>
      <c r="AX199" s="79">
        <v>1.5395528049334677</v>
      </c>
      <c r="AY199" s="124">
        <v>1.5</v>
      </c>
      <c r="AZ199" s="35">
        <v>1036632.2219885349</v>
      </c>
      <c r="BA199" s="79">
        <v>1.5549483329828022</v>
      </c>
      <c r="BB199" s="124">
        <v>1.5</v>
      </c>
      <c r="BC199" s="35">
        <v>1046998.5442084202</v>
      </c>
      <c r="BD199" s="79">
        <v>1.5704978163126302</v>
      </c>
      <c r="BE199" s="124">
        <v>1.5</v>
      </c>
      <c r="BF199" s="35">
        <v>1057468.5296505045</v>
      </c>
      <c r="BG199" s="79">
        <v>1.5862027944757566</v>
      </c>
      <c r="BH199" s="59">
        <v>1.5</v>
      </c>
      <c r="BI199" s="35">
        <v>1068043.2149470095</v>
      </c>
      <c r="BJ199" s="79">
        <v>1.6020648224205143</v>
      </c>
      <c r="BK199" s="124">
        <v>1.5</v>
      </c>
      <c r="BL199" s="35">
        <v>1078723.6470964795</v>
      </c>
      <c r="BM199" s="79">
        <v>1.6180854706447194</v>
      </c>
      <c r="BN199" s="124">
        <v>1.5</v>
      </c>
      <c r="BO199" s="35">
        <v>1089510.8835674443</v>
      </c>
      <c r="BP199" s="79">
        <v>1.6342663253511664</v>
      </c>
      <c r="BQ199" s="124">
        <v>1.5</v>
      </c>
      <c r="BR199" s="35">
        <v>1100405.9924031186</v>
      </c>
      <c r="BS199" s="79">
        <v>1.6506089886046778</v>
      </c>
      <c r="BT199" s="124">
        <v>1.5</v>
      </c>
      <c r="BU199" s="35">
        <v>1111410.0523271498</v>
      </c>
      <c r="BV199" s="79">
        <v>1.6671150784907247</v>
      </c>
      <c r="BW199" s="59">
        <v>2</v>
      </c>
      <c r="BX199" s="35">
        <v>1122524.1528504214</v>
      </c>
      <c r="BY199" s="79">
        <v>2.2450483057008426</v>
      </c>
      <c r="BZ199" s="124">
        <v>2</v>
      </c>
      <c r="CA199" s="35">
        <v>1133749.3943789257</v>
      </c>
      <c r="CB199" s="79">
        <v>2.2674987887578513</v>
      </c>
      <c r="CC199" s="124">
        <v>2</v>
      </c>
      <c r="CD199" s="35">
        <v>1145086.8883227149</v>
      </c>
      <c r="CE199" s="79">
        <v>2.29017377664543</v>
      </c>
      <c r="CF199" s="124">
        <v>2</v>
      </c>
      <c r="CG199" s="35">
        <v>1156537.7572059422</v>
      </c>
      <c r="CH199" s="79">
        <v>2.3130755144118842</v>
      </c>
      <c r="CI199" s="124">
        <v>2</v>
      </c>
      <c r="CJ199" s="35">
        <v>1168103.1347780016</v>
      </c>
      <c r="CK199" s="79">
        <v>2.3362062695560031</v>
      </c>
      <c r="CL199" s="59">
        <v>2</v>
      </c>
      <c r="CM199" s="35">
        <v>1179784.1661257816</v>
      </c>
      <c r="CN199" s="79">
        <v>2.359568332251563</v>
      </c>
      <c r="CO199" s="124">
        <v>2</v>
      </c>
      <c r="CP199" s="35">
        <v>1191582.0077870395</v>
      </c>
      <c r="CQ199" s="79">
        <v>2.3831640155740792</v>
      </c>
      <c r="CR199" s="124">
        <v>2</v>
      </c>
      <c r="CS199" s="35">
        <v>1203497.82786491</v>
      </c>
      <c r="CT199" s="79">
        <v>2.40699565572982</v>
      </c>
      <c r="CU199" s="124">
        <v>2</v>
      </c>
      <c r="CV199" s="35">
        <v>1215532.806143559</v>
      </c>
      <c r="CW199" s="79">
        <v>2.4310656122871181</v>
      </c>
      <c r="CX199" s="124">
        <v>2</v>
      </c>
      <c r="CY199" s="35">
        <v>1227688.1342049947</v>
      </c>
      <c r="CZ199" s="79">
        <v>2.4553762684099891</v>
      </c>
      <c r="DA199" s="59">
        <v>2</v>
      </c>
      <c r="DB199" s="35">
        <v>1239965.0155470446</v>
      </c>
      <c r="DC199" s="79">
        <v>2.479930031094089</v>
      </c>
    </row>
    <row r="200" spans="1:107" x14ac:dyDescent="0.35">
      <c r="A200" s="58" t="s">
        <v>97</v>
      </c>
      <c r="B200" s="55" t="s">
        <v>31</v>
      </c>
      <c r="C200" s="90">
        <v>406.88669304000001</v>
      </c>
      <c r="D200" s="65">
        <v>884062</v>
      </c>
      <c r="E200" s="79">
        <v>359.71306362232855</v>
      </c>
      <c r="F200" s="90">
        <v>410.09639184258162</v>
      </c>
      <c r="G200" s="35">
        <v>892902.62</v>
      </c>
      <c r="H200" s="79">
        <v>366.1761427287878</v>
      </c>
      <c r="I200" s="90">
        <v>413.30873077809389</v>
      </c>
      <c r="J200" s="35">
        <v>901831.64619999996</v>
      </c>
      <c r="K200" s="79">
        <v>372.73489306644097</v>
      </c>
      <c r="L200" s="90">
        <v>416.52303422270194</v>
      </c>
      <c r="M200" s="35">
        <v>910849.96266199998</v>
      </c>
      <c r="N200" s="79">
        <v>379.389990169611</v>
      </c>
      <c r="O200" s="90">
        <v>419.73860518272238</v>
      </c>
      <c r="P200" s="35">
        <v>919958.46228861995</v>
      </c>
      <c r="Q200" s="79">
        <v>386.14208178706747</v>
      </c>
      <c r="R200" s="90">
        <v>422.95472479766721</v>
      </c>
      <c r="S200" s="35">
        <v>929158.04691150622</v>
      </c>
      <c r="T200" s="79">
        <v>392.9917860249941</v>
      </c>
      <c r="U200" s="90">
        <v>426.17065183306482</v>
      </c>
      <c r="V200" s="35">
        <v>938449.62738062127</v>
      </c>
      <c r="W200" s="79">
        <v>399.93968941329615</v>
      </c>
      <c r="X200" s="90">
        <v>429.38562216286164</v>
      </c>
      <c r="Y200" s="35">
        <v>947834.12365442747</v>
      </c>
      <c r="Z200" s="79">
        <v>406.98634489254709</v>
      </c>
      <c r="AA200" s="90">
        <v>432.59884824120337</v>
      </c>
      <c r="AB200" s="35">
        <v>957312.46489097178</v>
      </c>
      <c r="AC200" s="79">
        <v>414.13226971878186</v>
      </c>
      <c r="AD200" s="90">
        <v>435.80951856339283</v>
      </c>
      <c r="AE200" s="35">
        <v>966885.58953988156</v>
      </c>
      <c r="AF200" s="79">
        <v>421.37794328325805</v>
      </c>
      <c r="AG200" s="90">
        <v>433.67508139373587</v>
      </c>
      <c r="AH200" s="35">
        <v>976554.44543528033</v>
      </c>
      <c r="AI200" s="79">
        <v>423.50732860955975</v>
      </c>
      <c r="AJ200" s="90">
        <v>431.52391531539394</v>
      </c>
      <c r="AK200" s="35">
        <v>986319.98988963314</v>
      </c>
      <c r="AL200" s="79">
        <v>425.62066379101424</v>
      </c>
      <c r="AM200" s="90">
        <v>429.35593916484936</v>
      </c>
      <c r="AN200" s="35">
        <v>996183.18978852953</v>
      </c>
      <c r="AO200" s="79">
        <v>427.71716903188951</v>
      </c>
      <c r="AP200" s="90">
        <v>427.17107144216374</v>
      </c>
      <c r="AQ200" s="35">
        <v>1006145.0216864148</v>
      </c>
      <c r="AR200" s="79">
        <v>429.79604693998493</v>
      </c>
      <c r="AS200" s="90">
        <v>424.96923030968952</v>
      </c>
      <c r="AT200" s="35">
        <v>1016206.471903279</v>
      </c>
      <c r="AU200" s="79">
        <v>431.85648220046158</v>
      </c>
      <c r="AV200" s="90">
        <v>422.75033359077742</v>
      </c>
      <c r="AW200" s="35">
        <v>1026368.5366223118</v>
      </c>
      <c r="AX200" s="79">
        <v>433.89764124416035</v>
      </c>
      <c r="AY200" s="90">
        <v>420.51429876847908</v>
      </c>
      <c r="AZ200" s="35">
        <v>1036632.2219885349</v>
      </c>
      <c r="BA200" s="79">
        <v>435.91867191031906</v>
      </c>
      <c r="BB200" s="90">
        <v>418.26104298424463</v>
      </c>
      <c r="BC200" s="35">
        <v>1046998.5442084202</v>
      </c>
      <c r="BD200" s="79">
        <v>437.91870310359963</v>
      </c>
      <c r="BE200" s="90">
        <v>415.99048303661584</v>
      </c>
      <c r="BF200" s="35">
        <v>1057468.5296505045</v>
      </c>
      <c r="BG200" s="79">
        <v>439.89684444533333</v>
      </c>
      <c r="BH200" s="90">
        <v>413.70253537991448</v>
      </c>
      <c r="BI200" s="35">
        <v>1068043.2149470095</v>
      </c>
      <c r="BJ200" s="79">
        <v>441.85218591889281</v>
      </c>
      <c r="BK200" s="90">
        <v>411.39711612292552</v>
      </c>
      <c r="BL200" s="35">
        <v>1078723.6470964795</v>
      </c>
      <c r="BM200" s="79">
        <v>443.78379750909613</v>
      </c>
      <c r="BN200" s="90">
        <v>409.07414102757622</v>
      </c>
      <c r="BO200" s="35">
        <v>1089510.8835674443</v>
      </c>
      <c r="BP200" s="79">
        <v>445.69072883554787</v>
      </c>
      <c r="BQ200" s="90">
        <v>406.73352550760973</v>
      </c>
      <c r="BR200" s="35">
        <v>1100405.9924031186</v>
      </c>
      <c r="BS200" s="79">
        <v>447.57200877982046</v>
      </c>
      <c r="BT200" s="90">
        <v>404.37518462725416</v>
      </c>
      <c r="BU200" s="35">
        <v>1111410.0523271498</v>
      </c>
      <c r="BV200" s="79">
        <v>449.42664510637741</v>
      </c>
      <c r="BW200" s="90">
        <v>401.9990330998869</v>
      </c>
      <c r="BX200" s="35">
        <v>1122524.1528504214</v>
      </c>
      <c r="BY200" s="79">
        <v>451.25362407713902</v>
      </c>
      <c r="BZ200" s="90">
        <v>399.60498528669387</v>
      </c>
      <c r="CA200" s="35">
        <v>1133749.3943789257</v>
      </c>
      <c r="CB200" s="79">
        <v>453.05191005958869</v>
      </c>
      <c r="CC200" s="90">
        <v>397.19295519532369</v>
      </c>
      <c r="CD200" s="35">
        <v>1145086.8883227149</v>
      </c>
      <c r="CE200" s="79">
        <v>454.82044512831675</v>
      </c>
      <c r="CF200" s="90">
        <v>394.7628564785378</v>
      </c>
      <c r="CG200" s="35">
        <v>1156537.7572059422</v>
      </c>
      <c r="CH200" s="79">
        <v>456.55814865989936</v>
      </c>
      <c r="CI200" s="90">
        <v>392.31460243285437</v>
      </c>
      <c r="CJ200" s="35">
        <v>1168103.1347780016</v>
      </c>
      <c r="CK200" s="79">
        <v>458.26391692100259</v>
      </c>
      <c r="CL200" s="90">
        <v>389.84810599718855</v>
      </c>
      <c r="CM200" s="35">
        <v>1179784.1661257816</v>
      </c>
      <c r="CN200" s="79">
        <v>459.93662264960841</v>
      </c>
      <c r="CO200" s="90">
        <v>387.36327975148686</v>
      </c>
      <c r="CP200" s="35">
        <v>1191582.0077870395</v>
      </c>
      <c r="CQ200" s="79">
        <v>461.57511462924941</v>
      </c>
      <c r="CR200" s="90">
        <v>384.860035915357</v>
      </c>
      <c r="CS200" s="35">
        <v>1203497.82786491</v>
      </c>
      <c r="CT200" s="79">
        <v>463.1782172561434</v>
      </c>
      <c r="CU200" s="90">
        <v>382.33828634669254</v>
      </c>
      <c r="CV200" s="35">
        <v>1215532.806143559</v>
      </c>
      <c r="CW200" s="79">
        <v>464.7447300991148</v>
      </c>
      <c r="CX200" s="90">
        <v>379.79794254029292</v>
      </c>
      <c r="CY200" s="35">
        <v>1227688.1342049947</v>
      </c>
      <c r="CZ200" s="79">
        <v>466.273427452188</v>
      </c>
      <c r="DA200" s="90">
        <v>377.23891562647805</v>
      </c>
      <c r="DB200" s="35">
        <v>1239965.0155470446</v>
      </c>
      <c r="DC200" s="79">
        <v>467.76305787973604</v>
      </c>
    </row>
    <row r="201" spans="1:107" x14ac:dyDescent="0.35">
      <c r="A201" s="6">
        <v>4</v>
      </c>
      <c r="B201" s="3" t="s">
        <v>1</v>
      </c>
      <c r="C201" s="89">
        <v>23185.015010273666</v>
      </c>
      <c r="D201" s="15">
        <v>556110.93056103855</v>
      </c>
      <c r="E201" s="80">
        <v>12893.440272434935</v>
      </c>
      <c r="F201" s="89">
        <v>23016.784899471539</v>
      </c>
      <c r="G201" s="15">
        <v>569574.04016132862</v>
      </c>
      <c r="H201" s="80">
        <v>13109.763166716264</v>
      </c>
      <c r="I201" s="89">
        <v>22989.529797773575</v>
      </c>
      <c r="J201" s="15">
        <v>577674.48456613964</v>
      </c>
      <c r="K201" s="80">
        <v>13280.464776346758</v>
      </c>
      <c r="L201" s="89">
        <v>22964.665471690118</v>
      </c>
      <c r="M201" s="15">
        <v>585899.24377413327</v>
      </c>
      <c r="N201" s="80">
        <v>13454.980133389188</v>
      </c>
      <c r="O201" s="89">
        <v>22846.953859475994</v>
      </c>
      <c r="P201" s="15">
        <v>594007.26769754326</v>
      </c>
      <c r="Q201" s="80">
        <v>13571.256637279177</v>
      </c>
      <c r="R201" s="89">
        <v>22752.784582183725</v>
      </c>
      <c r="S201" s="15">
        <v>602604.98243012442</v>
      </c>
      <c r="T201" s="80">
        <v>13710.94135338323</v>
      </c>
      <c r="U201" s="89">
        <v>22661.056086638837</v>
      </c>
      <c r="V201" s="15">
        <v>611352.14271511964</v>
      </c>
      <c r="W201" s="80">
        <v>13853.885194754159</v>
      </c>
      <c r="X201" s="89">
        <v>22571.416370425803</v>
      </c>
      <c r="Y201" s="15">
        <v>620255.17104652443</v>
      </c>
      <c r="Z201" s="80">
        <v>14000.037721600776</v>
      </c>
      <c r="AA201" s="89">
        <v>22481.258174181719</v>
      </c>
      <c r="AB201" s="15">
        <v>629345.4242090662</v>
      </c>
      <c r="AC201" s="80">
        <v>14148.476962383931</v>
      </c>
      <c r="AD201" s="89">
        <v>23341.107575489656</v>
      </c>
      <c r="AE201" s="15">
        <v>637417.68783201964</v>
      </c>
      <c r="AF201" s="80">
        <v>14878.034822207053</v>
      </c>
      <c r="AG201" s="89">
        <v>22768.326482527151</v>
      </c>
      <c r="AH201" s="15">
        <v>646891.03104651056</v>
      </c>
      <c r="AI201" s="80">
        <v>14728.626193485559</v>
      </c>
      <c r="AJ201" s="89">
        <v>22190.950246267665</v>
      </c>
      <c r="AK201" s="15">
        <v>656724.26074127806</v>
      </c>
      <c r="AL201" s="80">
        <v>14573.335395626613</v>
      </c>
      <c r="AM201" s="89">
        <v>21612.542488155479</v>
      </c>
      <c r="AN201" s="15">
        <v>666883.59627235297</v>
      </c>
      <c r="AO201" s="80">
        <v>14413.050059090152</v>
      </c>
      <c r="AP201" s="89">
        <v>21033.086682080619</v>
      </c>
      <c r="AQ201" s="15">
        <v>677393.49899175332</v>
      </c>
      <c r="AR201" s="80">
        <v>14247.676182171439</v>
      </c>
      <c r="AS201" s="89">
        <v>22484.966802502942</v>
      </c>
      <c r="AT201" s="15">
        <v>679208.42994566774</v>
      </c>
      <c r="AU201" s="80">
        <v>15271.978999308485</v>
      </c>
      <c r="AV201" s="89">
        <v>22410.564789422857</v>
      </c>
      <c r="AW201" s="15">
        <v>687490.93233793846</v>
      </c>
      <c r="AX201" s="80">
        <v>15407.060081300095</v>
      </c>
      <c r="AY201" s="89">
        <v>22335.282717137241</v>
      </c>
      <c r="AZ201" s="15">
        <v>695892.2763033245</v>
      </c>
      <c r="BA201" s="80">
        <v>15542.950731906938</v>
      </c>
      <c r="BB201" s="89">
        <v>22259.245320661124</v>
      </c>
      <c r="BC201" s="15">
        <v>704413.08349286136</v>
      </c>
      <c r="BD201" s="80">
        <v>15679.703632550947</v>
      </c>
      <c r="BE201" s="89">
        <v>22182.443836536764</v>
      </c>
      <c r="BF201" s="15">
        <v>713055.63726343052</v>
      </c>
      <c r="BG201" s="80">
        <v>15817.316625921978</v>
      </c>
      <c r="BH201" s="89">
        <v>22105.002338340993</v>
      </c>
      <c r="BI201" s="15">
        <v>721820.5258636669</v>
      </c>
      <c r="BJ201" s="80">
        <v>15955.844412078883</v>
      </c>
      <c r="BK201" s="89">
        <v>22035.321009332121</v>
      </c>
      <c r="BL201" s="15">
        <v>730682.91583317413</v>
      </c>
      <c r="BM201" s="80">
        <v>16100.832606418797</v>
      </c>
      <c r="BN201" s="89">
        <v>21964.488739370274</v>
      </c>
      <c r="BO201" s="15">
        <v>739677.03617179592</v>
      </c>
      <c r="BP201" s="80">
        <v>16246.62793176619</v>
      </c>
      <c r="BQ201" s="89">
        <v>21892.218644148819</v>
      </c>
      <c r="BR201" s="15">
        <v>748809.4779105105</v>
      </c>
      <c r="BS201" s="80">
        <v>16393.100813227822</v>
      </c>
      <c r="BT201" s="89">
        <v>21818.612078467962</v>
      </c>
      <c r="BU201" s="15">
        <v>758081.68097758433</v>
      </c>
      <c r="BV201" s="80">
        <v>16540.290121042817</v>
      </c>
      <c r="BW201" s="89">
        <v>21743.211282441687</v>
      </c>
      <c r="BX201" s="15">
        <v>767501.8383317166</v>
      </c>
      <c r="BY201" s="80">
        <v>16687.954630508917</v>
      </c>
      <c r="BZ201" s="89">
        <v>21660.260906530806</v>
      </c>
      <c r="CA201" s="15">
        <v>777117.59525252506</v>
      </c>
      <c r="CB201" s="80">
        <v>16832.569868225499</v>
      </c>
      <c r="CC201" s="89">
        <v>21576.226656481747</v>
      </c>
      <c r="CD201" s="15">
        <v>786880.93063579488</v>
      </c>
      <c r="CE201" s="80">
        <v>16977.921311061204</v>
      </c>
      <c r="CF201" s="89">
        <v>21491.272502523829</v>
      </c>
      <c r="CG201" s="15">
        <v>796792.34965116903</v>
      </c>
      <c r="CH201" s="80">
        <v>17124.081514279522</v>
      </c>
      <c r="CI201" s="89">
        <v>21405.502378628284</v>
      </c>
      <c r="CJ201" s="15">
        <v>806853.17917076312</v>
      </c>
      <c r="CK201" s="80">
        <v>17271.097645943562</v>
      </c>
      <c r="CL201" s="89">
        <v>21318.964778947171</v>
      </c>
      <c r="CM201" s="15">
        <v>817065.57980971073</v>
      </c>
      <c r="CN201" s="80">
        <v>17418.992318053271</v>
      </c>
      <c r="CO201" s="89">
        <v>21242.587068369579</v>
      </c>
      <c r="CP201" s="15">
        <v>827344.78521242016</v>
      </c>
      <c r="CQ201" s="80">
        <v>17574.943635436364</v>
      </c>
      <c r="CR201" s="89">
        <v>21165.29322837721</v>
      </c>
      <c r="CS201" s="15">
        <v>837779.32092616893</v>
      </c>
      <c r="CT201" s="80">
        <v>17731.844988073102</v>
      </c>
      <c r="CU201" s="89">
        <v>21087.262194280018</v>
      </c>
      <c r="CV201" s="15">
        <v>848369.20479947375</v>
      </c>
      <c r="CW201" s="80">
        <v>17889.783859159343</v>
      </c>
      <c r="CX201" s="89">
        <v>21008.616885804098</v>
      </c>
      <c r="CY201" s="15">
        <v>859115.26169832167</v>
      </c>
      <c r="CZ201" s="80">
        <v>18048.823393767369</v>
      </c>
      <c r="DA201" s="89">
        <v>20978.409733077271</v>
      </c>
      <c r="DB201" s="15">
        <v>868862.47782160493</v>
      </c>
      <c r="DC201" s="80">
        <v>18227.353061438393</v>
      </c>
    </row>
    <row r="202" spans="1:107" x14ac:dyDescent="0.35">
      <c r="A202" s="7" t="s">
        <v>83</v>
      </c>
      <c r="B202" s="4" t="s">
        <v>109</v>
      </c>
      <c r="C202" s="88">
        <v>1854.8012008218934</v>
      </c>
      <c r="D202" s="13">
        <v>556110.93056103855</v>
      </c>
      <c r="E202" s="79">
        <v>1031.4752217947948</v>
      </c>
      <c r="F202" s="41">
        <v>1841.3427919577232</v>
      </c>
      <c r="G202" s="13">
        <v>569574.04016132851</v>
      </c>
      <c r="H202" s="79">
        <v>1048.781053337301</v>
      </c>
      <c r="I202" s="41">
        <v>1839.1623838218861</v>
      </c>
      <c r="J202" s="13">
        <v>577674.48456613964</v>
      </c>
      <c r="K202" s="79">
        <v>1062.4371821077407</v>
      </c>
      <c r="L202" s="41">
        <v>1837.1732377352093</v>
      </c>
      <c r="M202" s="13">
        <v>585899.24377413315</v>
      </c>
      <c r="N202" s="79">
        <v>1076.398410671135</v>
      </c>
      <c r="O202" s="41">
        <v>1827.7563087580795</v>
      </c>
      <c r="P202" s="13">
        <v>594007.26769754326</v>
      </c>
      <c r="Q202" s="79">
        <v>1085.7005309823342</v>
      </c>
      <c r="R202" s="41">
        <v>1820.222766574698</v>
      </c>
      <c r="S202" s="13">
        <v>602604.98243012454</v>
      </c>
      <c r="T202" s="79">
        <v>1096.8753082706585</v>
      </c>
      <c r="U202" s="41">
        <v>1812.8844869311069</v>
      </c>
      <c r="V202" s="13">
        <v>611352.14271511976</v>
      </c>
      <c r="W202" s="79">
        <v>1108.3108155803327</v>
      </c>
      <c r="X202" s="41">
        <v>1805.7133096340642</v>
      </c>
      <c r="Y202" s="13">
        <v>620255.17104652443</v>
      </c>
      <c r="Z202" s="79">
        <v>1120.0030177280621</v>
      </c>
      <c r="AA202" s="41">
        <v>1798.5006539345377</v>
      </c>
      <c r="AB202" s="13">
        <v>629345.4242090662</v>
      </c>
      <c r="AC202" s="79">
        <v>1131.8781569907146</v>
      </c>
      <c r="AD202" s="41">
        <v>1867.2886060391725</v>
      </c>
      <c r="AE202" s="13">
        <v>637417.68783201952</v>
      </c>
      <c r="AF202" s="79">
        <v>1190.2427857765642</v>
      </c>
      <c r="AG202" s="41">
        <v>1821.4661186021722</v>
      </c>
      <c r="AH202" s="13">
        <v>646891.03104651044</v>
      </c>
      <c r="AI202" s="79">
        <v>1178.2900954788447</v>
      </c>
      <c r="AJ202" s="41">
        <v>1775.2760197014131</v>
      </c>
      <c r="AK202" s="13">
        <v>656724.26074127806</v>
      </c>
      <c r="AL202" s="79">
        <v>1165.8668316501291</v>
      </c>
      <c r="AM202" s="41">
        <v>1729.0033990524385</v>
      </c>
      <c r="AN202" s="13">
        <v>666883.59627235285</v>
      </c>
      <c r="AO202" s="79">
        <v>1153.0440047272123</v>
      </c>
      <c r="AP202" s="41">
        <v>1682.6469345664495</v>
      </c>
      <c r="AQ202" s="13">
        <v>677393.49899175344</v>
      </c>
      <c r="AR202" s="79">
        <v>1139.8140945737152</v>
      </c>
      <c r="AS202" s="41">
        <v>1798.7973442002353</v>
      </c>
      <c r="AT202" s="13">
        <v>679208.42994566774</v>
      </c>
      <c r="AU202" s="79">
        <v>1221.7583199446788</v>
      </c>
      <c r="AV202" s="41">
        <v>1792.8451831538287</v>
      </c>
      <c r="AW202" s="13">
        <v>687490.93233793834</v>
      </c>
      <c r="AX202" s="79">
        <v>1232.5648065040075</v>
      </c>
      <c r="AY202" s="41">
        <v>1786.8226173709793</v>
      </c>
      <c r="AZ202" s="13">
        <v>695892.2763033245</v>
      </c>
      <c r="BA202" s="79">
        <v>1243.4360585525551</v>
      </c>
      <c r="BB202" s="41">
        <v>1780.73962565289</v>
      </c>
      <c r="BC202" s="13">
        <v>704413.08349286136</v>
      </c>
      <c r="BD202" s="79">
        <v>1254.3762906040758</v>
      </c>
      <c r="BE202" s="41">
        <v>1774.5955069229412</v>
      </c>
      <c r="BF202" s="13">
        <v>713055.63726343052</v>
      </c>
      <c r="BG202" s="79">
        <v>1265.3853300737583</v>
      </c>
      <c r="BH202" s="41">
        <v>1768.4001870672796</v>
      </c>
      <c r="BI202" s="13">
        <v>721820.5258636669</v>
      </c>
      <c r="BJ202" s="79">
        <v>1276.4675529663107</v>
      </c>
      <c r="BK202" s="41">
        <v>1762.8256807465698</v>
      </c>
      <c r="BL202" s="13">
        <v>730682.91583317413</v>
      </c>
      <c r="BM202" s="79">
        <v>1288.0666085135038</v>
      </c>
      <c r="BN202" s="41">
        <v>1757.1590991496219</v>
      </c>
      <c r="BO202" s="13">
        <v>739677.03617179603</v>
      </c>
      <c r="BP202" s="79">
        <v>1299.7302345412952</v>
      </c>
      <c r="BQ202" s="41">
        <v>1751.3774915319057</v>
      </c>
      <c r="BR202" s="13">
        <v>748809.4779105105</v>
      </c>
      <c r="BS202" s="79">
        <v>1311.4480650582259</v>
      </c>
      <c r="BT202" s="41">
        <v>1745.4889662774369</v>
      </c>
      <c r="BU202" s="13">
        <v>758081.68097758433</v>
      </c>
      <c r="BV202" s="79">
        <v>1323.2232096834255</v>
      </c>
      <c r="BW202" s="41">
        <v>1739.4569025953351</v>
      </c>
      <c r="BX202" s="13">
        <v>767501.8383317166</v>
      </c>
      <c r="BY202" s="79">
        <v>1335.0363704407134</v>
      </c>
      <c r="BZ202" s="41">
        <v>1732.8208725224645</v>
      </c>
      <c r="CA202" s="13">
        <v>777117.59525252518</v>
      </c>
      <c r="CB202" s="79">
        <v>1346.60558945804</v>
      </c>
      <c r="CC202" s="41">
        <v>1726.0981325185398</v>
      </c>
      <c r="CD202" s="13">
        <v>786880.93063579488</v>
      </c>
      <c r="CE202" s="79">
        <v>1358.2337048848963</v>
      </c>
      <c r="CF202" s="41">
        <v>1719.3018002019064</v>
      </c>
      <c r="CG202" s="13">
        <v>796792.34965116892</v>
      </c>
      <c r="CH202" s="79">
        <v>1369.9265211423617</v>
      </c>
      <c r="CI202" s="41">
        <v>1712.4401902902628</v>
      </c>
      <c r="CJ202" s="13">
        <v>806853.179170763</v>
      </c>
      <c r="CK202" s="79">
        <v>1381.6878116754849</v>
      </c>
      <c r="CL202" s="41">
        <v>1705.5171823157737</v>
      </c>
      <c r="CM202" s="13">
        <v>817065.57980971073</v>
      </c>
      <c r="CN202" s="79">
        <v>1393.5193854442618</v>
      </c>
      <c r="CO202" s="41">
        <v>1699.4069654695663</v>
      </c>
      <c r="CP202" s="13">
        <v>827344.78521242028</v>
      </c>
      <c r="CQ202" s="79">
        <v>1405.9954908349091</v>
      </c>
      <c r="CR202" s="41">
        <v>1693.2234582701767</v>
      </c>
      <c r="CS202" s="13">
        <v>837779.32092616917</v>
      </c>
      <c r="CT202" s="79">
        <v>1418.5475990458483</v>
      </c>
      <c r="CU202" s="41">
        <v>1686.9809755424014</v>
      </c>
      <c r="CV202" s="13">
        <v>848369.20479947363</v>
      </c>
      <c r="CW202" s="79">
        <v>1431.1827087327474</v>
      </c>
      <c r="CX202" s="41">
        <v>1680.6893508643279</v>
      </c>
      <c r="CY202" s="13">
        <v>859115.26169832167</v>
      </c>
      <c r="CZ202" s="79">
        <v>1443.9058715013896</v>
      </c>
      <c r="DA202" s="41">
        <v>1678.2727786461817</v>
      </c>
      <c r="DB202" s="13">
        <v>868862.47782160505</v>
      </c>
      <c r="DC202" s="79">
        <v>1458.1882449150714</v>
      </c>
    </row>
    <row r="203" spans="1:107" x14ac:dyDescent="0.35">
      <c r="A203" s="7" t="s">
        <v>84</v>
      </c>
      <c r="B203" s="4" t="s">
        <v>110</v>
      </c>
      <c r="C203" s="88">
        <v>4868.8531521574696</v>
      </c>
      <c r="D203" s="13">
        <v>556110.93056103855</v>
      </c>
      <c r="E203" s="79">
        <v>2707.622457211336</v>
      </c>
      <c r="F203" s="41">
        <v>4833.5248288890225</v>
      </c>
      <c r="G203" s="13">
        <v>569574.04016132874</v>
      </c>
      <c r="H203" s="79">
        <v>2753.0502650104154</v>
      </c>
      <c r="I203" s="41">
        <v>4827.801257532451</v>
      </c>
      <c r="J203" s="13">
        <v>577674.48456613952</v>
      </c>
      <c r="K203" s="79">
        <v>2788.897603032819</v>
      </c>
      <c r="L203" s="41">
        <v>4822.5797490549248</v>
      </c>
      <c r="M203" s="13">
        <v>585899.24377413327</v>
      </c>
      <c r="N203" s="79">
        <v>2825.5458280117296</v>
      </c>
      <c r="O203" s="41">
        <v>4797.8603104899585</v>
      </c>
      <c r="P203" s="13">
        <v>594007.26769754337</v>
      </c>
      <c r="Q203" s="79">
        <v>2849.9638938286271</v>
      </c>
      <c r="R203" s="41">
        <v>4778.0847622585825</v>
      </c>
      <c r="S203" s="13">
        <v>602604.98243012442</v>
      </c>
      <c r="T203" s="79">
        <v>2879.2976842104781</v>
      </c>
      <c r="U203" s="41">
        <v>4758.8217781941557</v>
      </c>
      <c r="V203" s="13">
        <v>611352.14271511964</v>
      </c>
      <c r="W203" s="79">
        <v>2909.3158908983733</v>
      </c>
      <c r="X203" s="41">
        <v>4739.9974377894187</v>
      </c>
      <c r="Y203" s="13">
        <v>620255.17104652431</v>
      </c>
      <c r="Z203" s="79">
        <v>2940.0079215361629</v>
      </c>
      <c r="AA203" s="41">
        <v>4721.064216578161</v>
      </c>
      <c r="AB203" s="13">
        <v>629345.42420906608</v>
      </c>
      <c r="AC203" s="79">
        <v>2971.1801621006252</v>
      </c>
      <c r="AD203" s="41">
        <v>4901.6325908528279</v>
      </c>
      <c r="AE203" s="13">
        <v>637417.68783201964</v>
      </c>
      <c r="AF203" s="79">
        <v>3124.3873126634812</v>
      </c>
      <c r="AG203" s="41">
        <v>4781.3485613307012</v>
      </c>
      <c r="AH203" s="13">
        <v>646891.03104651067</v>
      </c>
      <c r="AI203" s="79">
        <v>3093.0115006319675</v>
      </c>
      <c r="AJ203" s="41">
        <v>4660.0995517162091</v>
      </c>
      <c r="AK203" s="13">
        <v>656724.26074127806</v>
      </c>
      <c r="AL203" s="79">
        <v>3060.4004330815887</v>
      </c>
      <c r="AM203" s="41">
        <v>4538.6339225126503</v>
      </c>
      <c r="AN203" s="13">
        <v>666883.59627235285</v>
      </c>
      <c r="AO203" s="79">
        <v>3026.7405124089319</v>
      </c>
      <c r="AP203" s="41">
        <v>4416.9482032369297</v>
      </c>
      <c r="AQ203" s="13">
        <v>677393.49899175344</v>
      </c>
      <c r="AR203" s="79">
        <v>2992.0119982560022</v>
      </c>
      <c r="AS203" s="41">
        <v>4721.8430285256181</v>
      </c>
      <c r="AT203" s="13">
        <v>679208.42994566762</v>
      </c>
      <c r="AU203" s="79">
        <v>3207.1155898547818</v>
      </c>
      <c r="AV203" s="41">
        <v>4706.2186057787994</v>
      </c>
      <c r="AW203" s="13">
        <v>687490.93233793858</v>
      </c>
      <c r="AX203" s="79">
        <v>3235.4826170730198</v>
      </c>
      <c r="AY203" s="41">
        <v>4690.4093705988207</v>
      </c>
      <c r="AZ203" s="13">
        <v>695892.27630332438</v>
      </c>
      <c r="BA203" s="79">
        <v>3264.0196537004567</v>
      </c>
      <c r="BB203" s="41">
        <v>4674.4415173388361</v>
      </c>
      <c r="BC203" s="13">
        <v>704413.08349286136</v>
      </c>
      <c r="BD203" s="79">
        <v>3292.737762835699</v>
      </c>
      <c r="BE203" s="41">
        <v>4658.31320567272</v>
      </c>
      <c r="BF203" s="13">
        <v>713055.63726343052</v>
      </c>
      <c r="BG203" s="79">
        <v>3321.6364914436153</v>
      </c>
      <c r="BH203" s="41">
        <v>4642.0504910516083</v>
      </c>
      <c r="BI203" s="13">
        <v>721820.5258636669</v>
      </c>
      <c r="BJ203" s="79">
        <v>3350.7273265365652</v>
      </c>
      <c r="BK203" s="41">
        <v>4627.4174119597456</v>
      </c>
      <c r="BL203" s="13">
        <v>730682.91583317413</v>
      </c>
      <c r="BM203" s="79">
        <v>3381.174847347947</v>
      </c>
      <c r="BN203" s="41">
        <v>4612.5426352677578</v>
      </c>
      <c r="BO203" s="13">
        <v>739677.03617179592</v>
      </c>
      <c r="BP203" s="79">
        <v>3411.7918656708998</v>
      </c>
      <c r="BQ203" s="41">
        <v>4597.3659152712517</v>
      </c>
      <c r="BR203" s="13">
        <v>748809.47791051061</v>
      </c>
      <c r="BS203" s="79">
        <v>3442.5511707778423</v>
      </c>
      <c r="BT203" s="41">
        <v>4581.9085364782723</v>
      </c>
      <c r="BU203" s="13">
        <v>758081.68097758421</v>
      </c>
      <c r="BV203" s="79">
        <v>3473.4609254189913</v>
      </c>
      <c r="BW203" s="41">
        <v>4566.0743693127542</v>
      </c>
      <c r="BX203" s="13">
        <v>767501.8383317166</v>
      </c>
      <c r="BY203" s="79">
        <v>3504.4704724068724</v>
      </c>
      <c r="BZ203" s="41">
        <v>4548.6547903714691</v>
      </c>
      <c r="CA203" s="13">
        <v>777117.59525252506</v>
      </c>
      <c r="CB203" s="79">
        <v>3534.8396723273545</v>
      </c>
      <c r="CC203" s="41">
        <v>4531.0075978611667</v>
      </c>
      <c r="CD203" s="13">
        <v>786880.930635795</v>
      </c>
      <c r="CE203" s="79">
        <v>3565.3634753228525</v>
      </c>
      <c r="CF203" s="41">
        <v>4513.1672255300036</v>
      </c>
      <c r="CG203" s="13">
        <v>796792.34965116915</v>
      </c>
      <c r="CH203" s="79">
        <v>3596.0571179986996</v>
      </c>
      <c r="CI203" s="41">
        <v>4495.1554995119395</v>
      </c>
      <c r="CJ203" s="13">
        <v>806853.17917076312</v>
      </c>
      <c r="CK203" s="79">
        <v>3626.930505648148</v>
      </c>
      <c r="CL203" s="41">
        <v>4476.9826035789056</v>
      </c>
      <c r="CM203" s="13">
        <v>817065.57980971073</v>
      </c>
      <c r="CN203" s="79">
        <v>3657.9883867911867</v>
      </c>
      <c r="CO203" s="41">
        <v>4460.9432843576114</v>
      </c>
      <c r="CP203" s="13">
        <v>827344.78521242028</v>
      </c>
      <c r="CQ203" s="79">
        <v>3690.7381634416365</v>
      </c>
      <c r="CR203" s="41">
        <v>4444.7115779592141</v>
      </c>
      <c r="CS203" s="13">
        <v>837779.32092616893</v>
      </c>
      <c r="CT203" s="79">
        <v>3723.6874474953515</v>
      </c>
      <c r="CU203" s="41">
        <v>4428.3250607988039</v>
      </c>
      <c r="CV203" s="13">
        <v>848369.20479947363</v>
      </c>
      <c r="CW203" s="79">
        <v>3756.854610423462</v>
      </c>
      <c r="CX203" s="41">
        <v>4411.8095460188606</v>
      </c>
      <c r="CY203" s="13">
        <v>859115.26169832167</v>
      </c>
      <c r="CZ203" s="79">
        <v>3790.2529126911472</v>
      </c>
      <c r="DA203" s="41">
        <v>4405.4660439462268</v>
      </c>
      <c r="DB203" s="13">
        <v>868862.47782160505</v>
      </c>
      <c r="DC203" s="79">
        <v>3827.7441429020623</v>
      </c>
    </row>
    <row r="204" spans="1:107" x14ac:dyDescent="0.35">
      <c r="A204" s="7" t="s">
        <v>85</v>
      </c>
      <c r="B204" s="4" t="s">
        <v>111</v>
      </c>
      <c r="C204" s="88">
        <v>12056.207805342307</v>
      </c>
      <c r="D204" s="13">
        <v>556110.93056103855</v>
      </c>
      <c r="E204" s="79">
        <v>6704.5889416661666</v>
      </c>
      <c r="F204" s="41">
        <v>11968.7281477252</v>
      </c>
      <c r="G204" s="13">
        <v>569574.04016132862</v>
      </c>
      <c r="H204" s="79">
        <v>6817.0768466924574</v>
      </c>
      <c r="I204" s="41">
        <v>11954.55549484226</v>
      </c>
      <c r="J204" s="13">
        <v>577674.48456613964</v>
      </c>
      <c r="K204" s="79">
        <v>6905.8416837003142</v>
      </c>
      <c r="L204" s="41">
        <v>11941.626045278861</v>
      </c>
      <c r="M204" s="13">
        <v>585899.24377413327</v>
      </c>
      <c r="N204" s="79">
        <v>6996.5896693623781</v>
      </c>
      <c r="O204" s="41">
        <v>11880.416006927517</v>
      </c>
      <c r="P204" s="13">
        <v>594007.26769754337</v>
      </c>
      <c r="Q204" s="79">
        <v>7057.0534513851726</v>
      </c>
      <c r="R204" s="41">
        <v>11831.447982735537</v>
      </c>
      <c r="S204" s="13">
        <v>602604.98243012454</v>
      </c>
      <c r="T204" s="79">
        <v>7129.6895037592803</v>
      </c>
      <c r="U204" s="41">
        <v>11783.749165052195</v>
      </c>
      <c r="V204" s="13">
        <v>611352.14271511976</v>
      </c>
      <c r="W204" s="79">
        <v>7204.0203012721631</v>
      </c>
      <c r="X204" s="41">
        <v>11737.136512621419</v>
      </c>
      <c r="Y204" s="13">
        <v>620255.17104652443</v>
      </c>
      <c r="Z204" s="79">
        <v>7280.0196152324042</v>
      </c>
      <c r="AA204" s="41">
        <v>11690.254250574495</v>
      </c>
      <c r="AB204" s="13">
        <v>629345.42420906608</v>
      </c>
      <c r="AC204" s="79">
        <v>7357.2080204396443</v>
      </c>
      <c r="AD204" s="41">
        <v>12137.375939254622</v>
      </c>
      <c r="AE204" s="13">
        <v>637417.68783201952</v>
      </c>
      <c r="AF204" s="79">
        <v>7736.578107547668</v>
      </c>
      <c r="AG204" s="41">
        <v>11839.52977091412</v>
      </c>
      <c r="AH204" s="13">
        <v>646891.03104651044</v>
      </c>
      <c r="AI204" s="79">
        <v>7658.885620612491</v>
      </c>
      <c r="AJ204" s="41">
        <v>11539.294128059186</v>
      </c>
      <c r="AK204" s="13">
        <v>656724.26074127806</v>
      </c>
      <c r="AL204" s="79">
        <v>7578.1344057258393</v>
      </c>
      <c r="AM204" s="41">
        <v>11238.522093840849</v>
      </c>
      <c r="AN204" s="13">
        <v>666883.59627235285</v>
      </c>
      <c r="AO204" s="79">
        <v>7494.7860307268793</v>
      </c>
      <c r="AP204" s="41">
        <v>10937.205074681922</v>
      </c>
      <c r="AQ204" s="13">
        <v>677393.49899175344</v>
      </c>
      <c r="AR204" s="79">
        <v>7408.7916147291489</v>
      </c>
      <c r="AS204" s="41">
        <v>11692.182737301531</v>
      </c>
      <c r="AT204" s="13">
        <v>679208.42994566774</v>
      </c>
      <c r="AU204" s="79">
        <v>7941.4290796404121</v>
      </c>
      <c r="AV204" s="41">
        <v>11653.493690499887</v>
      </c>
      <c r="AW204" s="13">
        <v>687490.93233793834</v>
      </c>
      <c r="AX204" s="79">
        <v>8011.6712422760493</v>
      </c>
      <c r="AY204" s="41">
        <v>11614.347012911365</v>
      </c>
      <c r="AZ204" s="13">
        <v>695892.27630332462</v>
      </c>
      <c r="BA204" s="79">
        <v>8082.3343805916084</v>
      </c>
      <c r="BB204" s="41">
        <v>11574.807566743784</v>
      </c>
      <c r="BC204" s="13">
        <v>704413.08349286136</v>
      </c>
      <c r="BD204" s="79">
        <v>8153.4458889264924</v>
      </c>
      <c r="BE204" s="41">
        <v>11534.870794999119</v>
      </c>
      <c r="BF204" s="13">
        <v>713055.6372634304</v>
      </c>
      <c r="BG204" s="79">
        <v>8225.0046454794283</v>
      </c>
      <c r="BH204" s="41">
        <v>11494.601215937317</v>
      </c>
      <c r="BI204" s="13">
        <v>721820.5258636669</v>
      </c>
      <c r="BJ204" s="79">
        <v>8297.0390942810191</v>
      </c>
      <c r="BK204" s="41">
        <v>11458.366924852704</v>
      </c>
      <c r="BL204" s="13">
        <v>730682.91583317413</v>
      </c>
      <c r="BM204" s="79">
        <v>8372.4329553377738</v>
      </c>
      <c r="BN204" s="41">
        <v>11421.534144472544</v>
      </c>
      <c r="BO204" s="13">
        <v>739677.03617179592</v>
      </c>
      <c r="BP204" s="79">
        <v>8448.2465245184194</v>
      </c>
      <c r="BQ204" s="41">
        <v>11383.953694957387</v>
      </c>
      <c r="BR204" s="13">
        <v>748809.4779105105</v>
      </c>
      <c r="BS204" s="79">
        <v>8524.4124228784676</v>
      </c>
      <c r="BT204" s="41">
        <v>11345.67828080334</v>
      </c>
      <c r="BU204" s="13">
        <v>758081.68097758421</v>
      </c>
      <c r="BV204" s="79">
        <v>8600.9508629422653</v>
      </c>
      <c r="BW204" s="41">
        <v>11306.469866869678</v>
      </c>
      <c r="BX204" s="13">
        <v>767501.8383317166</v>
      </c>
      <c r="BY204" s="79">
        <v>8677.7364078646369</v>
      </c>
      <c r="BZ204" s="41">
        <v>11263.33567139602</v>
      </c>
      <c r="CA204" s="13">
        <v>777117.59525252506</v>
      </c>
      <c r="CB204" s="79">
        <v>8752.93633147726</v>
      </c>
      <c r="CC204" s="41">
        <v>11219.637861370509</v>
      </c>
      <c r="CD204" s="13">
        <v>786880.930635795</v>
      </c>
      <c r="CE204" s="79">
        <v>8828.5190817518269</v>
      </c>
      <c r="CF204" s="41">
        <v>11175.461701312392</v>
      </c>
      <c r="CG204" s="13">
        <v>796792.34965116903</v>
      </c>
      <c r="CH204" s="79">
        <v>8904.5223874253516</v>
      </c>
      <c r="CI204" s="41">
        <v>11130.861236886707</v>
      </c>
      <c r="CJ204" s="13">
        <v>806853.17917076324</v>
      </c>
      <c r="CK204" s="79">
        <v>8980.9707758906534</v>
      </c>
      <c r="CL204" s="41">
        <v>11085.861685052529</v>
      </c>
      <c r="CM204" s="13">
        <v>817065.57980971073</v>
      </c>
      <c r="CN204" s="79">
        <v>9057.8760053877013</v>
      </c>
      <c r="CO204" s="41">
        <v>11046.145275552182</v>
      </c>
      <c r="CP204" s="13">
        <v>827344.78521242016</v>
      </c>
      <c r="CQ204" s="79">
        <v>9138.9706904269096</v>
      </c>
      <c r="CR204" s="41">
        <v>11005.95247875615</v>
      </c>
      <c r="CS204" s="13">
        <v>837779.32092616905</v>
      </c>
      <c r="CT204" s="79">
        <v>9220.5593937980138</v>
      </c>
      <c r="CU204" s="41">
        <v>10965.376341025609</v>
      </c>
      <c r="CV204" s="13">
        <v>848369.20479947363</v>
      </c>
      <c r="CW204" s="79">
        <v>9302.6876067628582</v>
      </c>
      <c r="CX204" s="41">
        <v>10924.480780618131</v>
      </c>
      <c r="CY204" s="13">
        <v>859115.26169832167</v>
      </c>
      <c r="CZ204" s="79">
        <v>9385.3881647590315</v>
      </c>
      <c r="DA204" s="41">
        <v>10908.773061200181</v>
      </c>
      <c r="DB204" s="13">
        <v>868862.47782160493</v>
      </c>
      <c r="DC204" s="79">
        <v>9478.2235919479645</v>
      </c>
    </row>
    <row r="205" spans="1:107" x14ac:dyDescent="0.35">
      <c r="A205" s="7" t="s">
        <v>86</v>
      </c>
      <c r="B205" s="4" t="s">
        <v>112</v>
      </c>
      <c r="C205" s="88">
        <v>463.70030020547335</v>
      </c>
      <c r="D205" s="13">
        <v>556110.93056103855</v>
      </c>
      <c r="E205" s="79">
        <v>257.86880544869871</v>
      </c>
      <c r="F205" s="41">
        <v>460.3356979894308</v>
      </c>
      <c r="G205" s="13">
        <v>569574.04016132851</v>
      </c>
      <c r="H205" s="79">
        <v>262.19526333432526</v>
      </c>
      <c r="I205" s="41">
        <v>459.79059595547153</v>
      </c>
      <c r="J205" s="13">
        <v>577674.48456613964</v>
      </c>
      <c r="K205" s="79">
        <v>265.60929552693517</v>
      </c>
      <c r="L205" s="41">
        <v>459.29330943380234</v>
      </c>
      <c r="M205" s="13">
        <v>585899.24377413315</v>
      </c>
      <c r="N205" s="79">
        <v>269.09960266778376</v>
      </c>
      <c r="O205" s="41">
        <v>456.93907718951988</v>
      </c>
      <c r="P205" s="13">
        <v>594007.26769754326</v>
      </c>
      <c r="Q205" s="79">
        <v>271.42513274558354</v>
      </c>
      <c r="R205" s="41">
        <v>455.05569164367449</v>
      </c>
      <c r="S205" s="13">
        <v>602604.98243012454</v>
      </c>
      <c r="T205" s="79">
        <v>274.21882706766462</v>
      </c>
      <c r="U205" s="41">
        <v>453.22112173277674</v>
      </c>
      <c r="V205" s="13">
        <v>611352.14271511976</v>
      </c>
      <c r="W205" s="79">
        <v>277.07770389508318</v>
      </c>
      <c r="X205" s="41">
        <v>451.42832740851605</v>
      </c>
      <c r="Y205" s="13">
        <v>620255.17104652443</v>
      </c>
      <c r="Z205" s="79">
        <v>280.00075443201553</v>
      </c>
      <c r="AA205" s="41">
        <v>449.62516348363442</v>
      </c>
      <c r="AB205" s="13">
        <v>629345.4242090662</v>
      </c>
      <c r="AC205" s="79">
        <v>282.96953924767865</v>
      </c>
      <c r="AD205" s="41">
        <v>466.82215150979312</v>
      </c>
      <c r="AE205" s="13">
        <v>637417.68783201952</v>
      </c>
      <c r="AF205" s="79">
        <v>297.56069644414106</v>
      </c>
      <c r="AG205" s="41">
        <v>455.36652965054304</v>
      </c>
      <c r="AH205" s="13">
        <v>646891.03104651044</v>
      </c>
      <c r="AI205" s="79">
        <v>294.57252386971118</v>
      </c>
      <c r="AJ205" s="41">
        <v>443.81900492535328</v>
      </c>
      <c r="AK205" s="13">
        <v>656724.26074127806</v>
      </c>
      <c r="AL205" s="79">
        <v>291.46670791253229</v>
      </c>
      <c r="AM205" s="41">
        <v>432.25084976310961</v>
      </c>
      <c r="AN205" s="13">
        <v>666883.59627235285</v>
      </c>
      <c r="AO205" s="79">
        <v>288.26100118180307</v>
      </c>
      <c r="AP205" s="41">
        <v>420.66173364161239</v>
      </c>
      <c r="AQ205" s="13">
        <v>677393.49899175344</v>
      </c>
      <c r="AR205" s="79">
        <v>284.95352364342881</v>
      </c>
      <c r="AS205" s="41">
        <v>449.69933605005883</v>
      </c>
      <c r="AT205" s="13">
        <v>679208.42994566774</v>
      </c>
      <c r="AU205" s="79">
        <v>305.43957998616969</v>
      </c>
      <c r="AV205" s="41">
        <v>448.21129578845716</v>
      </c>
      <c r="AW205" s="13">
        <v>687490.93233793834</v>
      </c>
      <c r="AX205" s="79">
        <v>308.14120162600187</v>
      </c>
      <c r="AY205" s="41">
        <v>446.70565434274482</v>
      </c>
      <c r="AZ205" s="13">
        <v>695892.2763033245</v>
      </c>
      <c r="BA205" s="79">
        <v>310.85901463813877</v>
      </c>
      <c r="BB205" s="41">
        <v>445.18490641322251</v>
      </c>
      <c r="BC205" s="13">
        <v>704413.08349286136</v>
      </c>
      <c r="BD205" s="79">
        <v>313.59407265101896</v>
      </c>
      <c r="BE205" s="41">
        <v>443.64887673073531</v>
      </c>
      <c r="BF205" s="13">
        <v>713055.63726343052</v>
      </c>
      <c r="BG205" s="79">
        <v>316.34633251843957</v>
      </c>
      <c r="BH205" s="41">
        <v>442.1000467668199</v>
      </c>
      <c r="BI205" s="13">
        <v>721820.5258636669</v>
      </c>
      <c r="BJ205" s="79">
        <v>319.11688824157767</v>
      </c>
      <c r="BK205" s="41">
        <v>440.70642018664245</v>
      </c>
      <c r="BL205" s="13">
        <v>730682.91583317413</v>
      </c>
      <c r="BM205" s="79">
        <v>322.01665212837594</v>
      </c>
      <c r="BN205" s="41">
        <v>439.28977478740546</v>
      </c>
      <c r="BO205" s="13">
        <v>739677.03617179603</v>
      </c>
      <c r="BP205" s="79">
        <v>324.9325586353238</v>
      </c>
      <c r="BQ205" s="41">
        <v>437.84437288297642</v>
      </c>
      <c r="BR205" s="13">
        <v>748809.4779105105</v>
      </c>
      <c r="BS205" s="79">
        <v>327.86201626455647</v>
      </c>
      <c r="BT205" s="41">
        <v>436.37224156935923</v>
      </c>
      <c r="BU205" s="13">
        <v>758081.68097758433</v>
      </c>
      <c r="BV205" s="79">
        <v>330.80580242085637</v>
      </c>
      <c r="BW205" s="41">
        <v>434.86422564883378</v>
      </c>
      <c r="BX205" s="13">
        <v>767501.8383317166</v>
      </c>
      <c r="BY205" s="79">
        <v>333.75909261017836</v>
      </c>
      <c r="BZ205" s="41">
        <v>433.20521813061612</v>
      </c>
      <c r="CA205" s="13">
        <v>777117.59525252518</v>
      </c>
      <c r="CB205" s="79">
        <v>336.65139736450999</v>
      </c>
      <c r="CC205" s="41">
        <v>431.52453312963496</v>
      </c>
      <c r="CD205" s="13">
        <v>786880.93063579488</v>
      </c>
      <c r="CE205" s="79">
        <v>339.55842622122407</v>
      </c>
      <c r="CF205" s="41">
        <v>429.8254500504766</v>
      </c>
      <c r="CG205" s="13">
        <v>796792.34965116892</v>
      </c>
      <c r="CH205" s="79">
        <v>342.48163028559043</v>
      </c>
      <c r="CI205" s="41">
        <v>428.11004757256569</v>
      </c>
      <c r="CJ205" s="13">
        <v>806853.179170763</v>
      </c>
      <c r="CK205" s="79">
        <v>345.42195291887123</v>
      </c>
      <c r="CL205" s="41">
        <v>426.37929557894341</v>
      </c>
      <c r="CM205" s="13">
        <v>817065.57980971073</v>
      </c>
      <c r="CN205" s="79">
        <v>348.37984636106546</v>
      </c>
      <c r="CO205" s="41">
        <v>424.85174136739158</v>
      </c>
      <c r="CP205" s="13">
        <v>827344.78521242028</v>
      </c>
      <c r="CQ205" s="79">
        <v>351.49887270872728</v>
      </c>
      <c r="CR205" s="41">
        <v>423.30586456754418</v>
      </c>
      <c r="CS205" s="13">
        <v>837779.32092616917</v>
      </c>
      <c r="CT205" s="79">
        <v>354.63689976146208</v>
      </c>
      <c r="CU205" s="41">
        <v>421.74524388560036</v>
      </c>
      <c r="CV205" s="13">
        <v>848369.20479947363</v>
      </c>
      <c r="CW205" s="79">
        <v>357.79567718318685</v>
      </c>
      <c r="CX205" s="41">
        <v>420.17233771608198</v>
      </c>
      <c r="CY205" s="13">
        <v>859115.26169832167</v>
      </c>
      <c r="CZ205" s="79">
        <v>360.9764678753474</v>
      </c>
      <c r="DA205" s="41">
        <v>419.56819466154542</v>
      </c>
      <c r="DB205" s="13">
        <v>868862.47782160505</v>
      </c>
      <c r="DC205" s="79">
        <v>364.54706122876786</v>
      </c>
    </row>
    <row r="206" spans="1:107" x14ac:dyDescent="0.35">
      <c r="A206" s="7" t="s">
        <v>87</v>
      </c>
      <c r="B206" s="4" t="s">
        <v>113</v>
      </c>
      <c r="C206" s="88">
        <v>1391.1009006164199</v>
      </c>
      <c r="D206" s="13">
        <v>556110.93056103855</v>
      </c>
      <c r="E206" s="79">
        <v>773.60641634609601</v>
      </c>
      <c r="F206" s="41">
        <v>1381.0070939682923</v>
      </c>
      <c r="G206" s="13">
        <v>569574.04016132862</v>
      </c>
      <c r="H206" s="79">
        <v>786.58579000297584</v>
      </c>
      <c r="I206" s="41">
        <v>1379.3717878664145</v>
      </c>
      <c r="J206" s="13">
        <v>577674.48456613964</v>
      </c>
      <c r="K206" s="79">
        <v>796.82788658080551</v>
      </c>
      <c r="L206" s="41">
        <v>1377.8799283014071</v>
      </c>
      <c r="M206" s="13">
        <v>585899.24377413315</v>
      </c>
      <c r="N206" s="79">
        <v>807.29880800335127</v>
      </c>
      <c r="O206" s="41">
        <v>1370.8172315685597</v>
      </c>
      <c r="P206" s="13">
        <v>594007.26769754326</v>
      </c>
      <c r="Q206" s="79">
        <v>814.27539823675056</v>
      </c>
      <c r="R206" s="41">
        <v>1365.1670749310235</v>
      </c>
      <c r="S206" s="13">
        <v>602604.98243012442</v>
      </c>
      <c r="T206" s="79">
        <v>822.65648120299375</v>
      </c>
      <c r="U206" s="41">
        <v>1359.6633651983302</v>
      </c>
      <c r="V206" s="13">
        <v>611352.14271511964</v>
      </c>
      <c r="W206" s="79">
        <v>831.23311168524947</v>
      </c>
      <c r="X206" s="41">
        <v>1354.284982225548</v>
      </c>
      <c r="Y206" s="13">
        <v>620255.17104652443</v>
      </c>
      <c r="Z206" s="79">
        <v>840.00226329604652</v>
      </c>
      <c r="AA206" s="41">
        <v>1348.875490450903</v>
      </c>
      <c r="AB206" s="13">
        <v>629345.4242090662</v>
      </c>
      <c r="AC206" s="79">
        <v>848.90861774303585</v>
      </c>
      <c r="AD206" s="41">
        <v>1400.4664545293792</v>
      </c>
      <c r="AE206" s="13">
        <v>637417.68783201964</v>
      </c>
      <c r="AF206" s="79">
        <v>892.68208933242317</v>
      </c>
      <c r="AG206" s="41">
        <v>1366.0995889516289</v>
      </c>
      <c r="AH206" s="13">
        <v>646891.03104651056</v>
      </c>
      <c r="AI206" s="79">
        <v>883.71757160913353</v>
      </c>
      <c r="AJ206" s="41">
        <v>1331.4570147760599</v>
      </c>
      <c r="AK206" s="13">
        <v>656724.26074127795</v>
      </c>
      <c r="AL206" s="79">
        <v>874.40012373759669</v>
      </c>
      <c r="AM206" s="41">
        <v>1296.7525492893287</v>
      </c>
      <c r="AN206" s="13">
        <v>666883.59627235285</v>
      </c>
      <c r="AO206" s="79">
        <v>864.78300354540909</v>
      </c>
      <c r="AP206" s="41">
        <v>1261.985200924837</v>
      </c>
      <c r="AQ206" s="13">
        <v>677393.49899175332</v>
      </c>
      <c r="AR206" s="79">
        <v>854.86057093028626</v>
      </c>
      <c r="AS206" s="41">
        <v>1349.0980081501764</v>
      </c>
      <c r="AT206" s="13">
        <v>679208.42994566786</v>
      </c>
      <c r="AU206" s="79">
        <v>916.31873995850913</v>
      </c>
      <c r="AV206" s="41">
        <v>1344.6338873653713</v>
      </c>
      <c r="AW206" s="13">
        <v>687490.93233793846</v>
      </c>
      <c r="AX206" s="79">
        <v>924.42360487800568</v>
      </c>
      <c r="AY206" s="41">
        <v>1340.1169630282345</v>
      </c>
      <c r="AZ206" s="13">
        <v>695892.27630332438</v>
      </c>
      <c r="BA206" s="79">
        <v>932.57704391441621</v>
      </c>
      <c r="BB206" s="41">
        <v>1335.5547192396675</v>
      </c>
      <c r="BC206" s="13">
        <v>704413.08349286125</v>
      </c>
      <c r="BD206" s="79">
        <v>940.78221795305683</v>
      </c>
      <c r="BE206" s="41">
        <v>1330.9466301922057</v>
      </c>
      <c r="BF206" s="13">
        <v>713055.63726343052</v>
      </c>
      <c r="BG206" s="79">
        <v>949.03899755531859</v>
      </c>
      <c r="BH206" s="41">
        <v>1326.3001403004596</v>
      </c>
      <c r="BI206" s="13">
        <v>721820.5258636669</v>
      </c>
      <c r="BJ206" s="79">
        <v>957.35066472473295</v>
      </c>
      <c r="BK206" s="41">
        <v>1322.1192605599272</v>
      </c>
      <c r="BL206" s="13">
        <v>730682.91583317425</v>
      </c>
      <c r="BM206" s="79">
        <v>966.04995638512776</v>
      </c>
      <c r="BN206" s="41">
        <v>1317.8693243622163</v>
      </c>
      <c r="BO206" s="13">
        <v>739677.03617179592</v>
      </c>
      <c r="BP206" s="79">
        <v>974.79767590597135</v>
      </c>
      <c r="BQ206" s="41">
        <v>1313.5331186489291</v>
      </c>
      <c r="BR206" s="13">
        <v>748809.47791051061</v>
      </c>
      <c r="BS206" s="79">
        <v>983.58604879366931</v>
      </c>
      <c r="BT206" s="41">
        <v>1309.1167247080778</v>
      </c>
      <c r="BU206" s="13">
        <v>758081.68097758421</v>
      </c>
      <c r="BV206" s="79">
        <v>992.41740726256899</v>
      </c>
      <c r="BW206" s="41">
        <v>1304.5926769465011</v>
      </c>
      <c r="BX206" s="13">
        <v>767501.83833171672</v>
      </c>
      <c r="BY206" s="79">
        <v>1001.277277830535</v>
      </c>
      <c r="BZ206" s="41">
        <v>1299.6156543918482</v>
      </c>
      <c r="CA206" s="13">
        <v>777117.59525252506</v>
      </c>
      <c r="CB206" s="79">
        <v>1009.9541920935299</v>
      </c>
      <c r="CC206" s="41">
        <v>1294.5735993889048</v>
      </c>
      <c r="CD206" s="13">
        <v>786880.930635795</v>
      </c>
      <c r="CE206" s="79">
        <v>1018.6752786636722</v>
      </c>
      <c r="CF206" s="41">
        <v>1289.4763501514296</v>
      </c>
      <c r="CG206" s="13">
        <v>796792.34965116903</v>
      </c>
      <c r="CH206" s="79">
        <v>1027.4448908567713</v>
      </c>
      <c r="CI206" s="41">
        <v>1284.3301427176971</v>
      </c>
      <c r="CJ206" s="13">
        <v>806853.179170763</v>
      </c>
      <c r="CK206" s="79">
        <v>1036.2658587566136</v>
      </c>
      <c r="CL206" s="41">
        <v>1279.1378867368303</v>
      </c>
      <c r="CM206" s="13">
        <v>817065.57980971073</v>
      </c>
      <c r="CN206" s="79">
        <v>1045.1395390831963</v>
      </c>
      <c r="CO206" s="41">
        <v>1274.5552241021746</v>
      </c>
      <c r="CP206" s="13">
        <v>827344.78521242028</v>
      </c>
      <c r="CQ206" s="79">
        <v>1054.4966181261818</v>
      </c>
      <c r="CR206" s="41">
        <v>1269.9175937026325</v>
      </c>
      <c r="CS206" s="13">
        <v>837779.32092616893</v>
      </c>
      <c r="CT206" s="79">
        <v>1063.9106992843861</v>
      </c>
      <c r="CU206" s="41">
        <v>1265.2357316568011</v>
      </c>
      <c r="CV206" s="13">
        <v>848369.20479947363</v>
      </c>
      <c r="CW206" s="79">
        <v>1073.3870315495606</v>
      </c>
      <c r="CX206" s="41">
        <v>1260.517013148246</v>
      </c>
      <c r="CY206" s="13">
        <v>859115.26169832167</v>
      </c>
      <c r="CZ206" s="79">
        <v>1082.9294036260421</v>
      </c>
      <c r="DA206" s="41">
        <v>1258.7045839846362</v>
      </c>
      <c r="DB206" s="13">
        <v>868862.47782160505</v>
      </c>
      <c r="DC206" s="79">
        <v>1093.6411836863035</v>
      </c>
    </row>
    <row r="207" spans="1:107" x14ac:dyDescent="0.35">
      <c r="A207" s="7" t="s">
        <v>88</v>
      </c>
      <c r="B207" s="4" t="s">
        <v>114</v>
      </c>
      <c r="C207" s="88">
        <v>1159.2507505136834</v>
      </c>
      <c r="D207" s="13">
        <v>556110.93056103855</v>
      </c>
      <c r="E207" s="79">
        <v>644.67201362174683</v>
      </c>
      <c r="F207" s="41">
        <v>1150.839244973577</v>
      </c>
      <c r="G207" s="13">
        <v>569574.04016132862</v>
      </c>
      <c r="H207" s="79">
        <v>655.4881583358133</v>
      </c>
      <c r="I207" s="41">
        <v>1149.4764898886788</v>
      </c>
      <c r="J207" s="13">
        <v>577674.48456613964</v>
      </c>
      <c r="K207" s="79">
        <v>664.02323881733798</v>
      </c>
      <c r="L207" s="41">
        <v>1148.2332735845059</v>
      </c>
      <c r="M207" s="13">
        <v>585899.24377413327</v>
      </c>
      <c r="N207" s="79">
        <v>672.7490066694595</v>
      </c>
      <c r="O207" s="41">
        <v>1142.3476929737997</v>
      </c>
      <c r="P207" s="13">
        <v>594007.26769754326</v>
      </c>
      <c r="Q207" s="79">
        <v>678.56283186395888</v>
      </c>
      <c r="R207" s="41">
        <v>1137.6392291091863</v>
      </c>
      <c r="S207" s="13">
        <v>602604.98243012442</v>
      </c>
      <c r="T207" s="79">
        <v>685.54706766916161</v>
      </c>
      <c r="U207" s="41">
        <v>1133.0528043319418</v>
      </c>
      <c r="V207" s="13">
        <v>611352.14271511976</v>
      </c>
      <c r="W207" s="79">
        <v>692.69425973770797</v>
      </c>
      <c r="X207" s="41">
        <v>1128.5708185212902</v>
      </c>
      <c r="Y207" s="13">
        <v>620255.17104652431</v>
      </c>
      <c r="Z207" s="79">
        <v>700.00188608003884</v>
      </c>
      <c r="AA207" s="41">
        <v>1124.0629087090861</v>
      </c>
      <c r="AB207" s="13">
        <v>629345.42420906608</v>
      </c>
      <c r="AC207" s="79">
        <v>707.42384811919658</v>
      </c>
      <c r="AD207" s="41">
        <v>1167.0553787744827</v>
      </c>
      <c r="AE207" s="13">
        <v>637417.68783201976</v>
      </c>
      <c r="AF207" s="79">
        <v>743.90174111035276</v>
      </c>
      <c r="AG207" s="41">
        <v>1138.4163241263575</v>
      </c>
      <c r="AH207" s="13">
        <v>646891.03104651067</v>
      </c>
      <c r="AI207" s="79">
        <v>736.43130967427805</v>
      </c>
      <c r="AJ207" s="41">
        <v>1109.5475123133833</v>
      </c>
      <c r="AK207" s="13">
        <v>656724.26074127795</v>
      </c>
      <c r="AL207" s="79">
        <v>728.66676978133069</v>
      </c>
      <c r="AM207" s="41">
        <v>1080.6271244077741</v>
      </c>
      <c r="AN207" s="13">
        <v>666883.59627235297</v>
      </c>
      <c r="AO207" s="79">
        <v>720.65250295450767</v>
      </c>
      <c r="AP207" s="41">
        <v>1051.654334104031</v>
      </c>
      <c r="AQ207" s="13">
        <v>677393.49899175332</v>
      </c>
      <c r="AR207" s="79">
        <v>712.383809108572</v>
      </c>
      <c r="AS207" s="41">
        <v>1124.2483401251473</v>
      </c>
      <c r="AT207" s="13">
        <v>679208.42994566774</v>
      </c>
      <c r="AU207" s="79">
        <v>763.59894996542425</v>
      </c>
      <c r="AV207" s="41">
        <v>1120.5282394711428</v>
      </c>
      <c r="AW207" s="13">
        <v>687490.93233793858</v>
      </c>
      <c r="AX207" s="79">
        <v>770.35300406500482</v>
      </c>
      <c r="AY207" s="41">
        <v>1116.7641358568621</v>
      </c>
      <c r="AZ207" s="13">
        <v>695892.27630332462</v>
      </c>
      <c r="BA207" s="79">
        <v>777.14753659534699</v>
      </c>
      <c r="BB207" s="41">
        <v>1112.9622660330563</v>
      </c>
      <c r="BC207" s="13">
        <v>704413.08349286136</v>
      </c>
      <c r="BD207" s="79">
        <v>783.98518162754738</v>
      </c>
      <c r="BE207" s="41">
        <v>1109.1221918268382</v>
      </c>
      <c r="BF207" s="13">
        <v>713055.63726343052</v>
      </c>
      <c r="BG207" s="79">
        <v>790.86583129609892</v>
      </c>
      <c r="BH207" s="41">
        <v>1105.2501169170498</v>
      </c>
      <c r="BI207" s="13">
        <v>721820.5258636669</v>
      </c>
      <c r="BJ207" s="79">
        <v>797.7922206039442</v>
      </c>
      <c r="BK207" s="41">
        <v>1101.7660504666062</v>
      </c>
      <c r="BL207" s="13">
        <v>730682.91583317413</v>
      </c>
      <c r="BM207" s="79">
        <v>805.04163032093993</v>
      </c>
      <c r="BN207" s="41">
        <v>1098.2244369685138</v>
      </c>
      <c r="BO207" s="13">
        <v>739677.0361717958</v>
      </c>
      <c r="BP207" s="79">
        <v>812.33139658830953</v>
      </c>
      <c r="BQ207" s="41">
        <v>1094.610932207441</v>
      </c>
      <c r="BR207" s="13">
        <v>748809.4779105105</v>
      </c>
      <c r="BS207" s="79">
        <v>819.65504066139113</v>
      </c>
      <c r="BT207" s="41">
        <v>1090.9306039233982</v>
      </c>
      <c r="BU207" s="13">
        <v>758081.68097758421</v>
      </c>
      <c r="BV207" s="79">
        <v>827.01450605214086</v>
      </c>
      <c r="BW207" s="41">
        <v>1087.1605641220845</v>
      </c>
      <c r="BX207" s="13">
        <v>767501.8383317166</v>
      </c>
      <c r="BY207" s="79">
        <v>834.39773152544592</v>
      </c>
      <c r="BZ207" s="41">
        <v>1083.0130453265404</v>
      </c>
      <c r="CA207" s="13">
        <v>777117.59525252518</v>
      </c>
      <c r="CB207" s="79">
        <v>841.62849341127503</v>
      </c>
      <c r="CC207" s="41">
        <v>1078.8113328240875</v>
      </c>
      <c r="CD207" s="13">
        <v>786880.93063579488</v>
      </c>
      <c r="CE207" s="79">
        <v>848.89606555306023</v>
      </c>
      <c r="CF207" s="41">
        <v>1074.5636251261915</v>
      </c>
      <c r="CG207" s="13">
        <v>796792.34965116903</v>
      </c>
      <c r="CH207" s="79">
        <v>856.20407571397618</v>
      </c>
      <c r="CI207" s="41">
        <v>1070.2751189314142</v>
      </c>
      <c r="CJ207" s="13">
        <v>806853.17917076324</v>
      </c>
      <c r="CK207" s="79">
        <v>863.55488229717821</v>
      </c>
      <c r="CL207" s="41">
        <v>1065.9482389473585</v>
      </c>
      <c r="CM207" s="13">
        <v>817065.57980971073</v>
      </c>
      <c r="CN207" s="79">
        <v>870.9496159026636</v>
      </c>
      <c r="CO207" s="41">
        <v>1062.129353418479</v>
      </c>
      <c r="CP207" s="13">
        <v>827344.78521242016</v>
      </c>
      <c r="CQ207" s="79">
        <v>878.7471817718183</v>
      </c>
      <c r="CR207" s="41">
        <v>1058.2646614188604</v>
      </c>
      <c r="CS207" s="13">
        <v>837779.32092616905</v>
      </c>
      <c r="CT207" s="79">
        <v>886.59224940365516</v>
      </c>
      <c r="CU207" s="41">
        <v>1054.363109714001</v>
      </c>
      <c r="CV207" s="13">
        <v>848369.20479947363</v>
      </c>
      <c r="CW207" s="79">
        <v>894.48919295796713</v>
      </c>
      <c r="CX207" s="41">
        <v>1050.430844290205</v>
      </c>
      <c r="CY207" s="13">
        <v>859115.26169832179</v>
      </c>
      <c r="CZ207" s="79">
        <v>902.44116968836852</v>
      </c>
      <c r="DA207" s="41">
        <v>1048.9204866538637</v>
      </c>
      <c r="DB207" s="13">
        <v>868862.47782160493</v>
      </c>
      <c r="DC207" s="79">
        <v>911.36765307191968</v>
      </c>
    </row>
    <row r="208" spans="1:107" x14ac:dyDescent="0.35">
      <c r="A208" s="7" t="s">
        <v>89</v>
      </c>
      <c r="B208" s="4" t="s">
        <v>115</v>
      </c>
      <c r="C208" s="88">
        <v>927.40060041094671</v>
      </c>
      <c r="D208" s="13">
        <v>556110.93056103855</v>
      </c>
      <c r="E208" s="79">
        <v>515.73761089739742</v>
      </c>
      <c r="F208" s="41">
        <v>920.6713959788616</v>
      </c>
      <c r="G208" s="13">
        <v>569574.04016132851</v>
      </c>
      <c r="H208" s="79">
        <v>524.39052666865052</v>
      </c>
      <c r="I208" s="41">
        <v>919.58119191094306</v>
      </c>
      <c r="J208" s="13">
        <v>577674.48456613964</v>
      </c>
      <c r="K208" s="79">
        <v>531.21859105387034</v>
      </c>
      <c r="L208" s="41">
        <v>918.58661886760467</v>
      </c>
      <c r="M208" s="13">
        <v>585899.24377413315</v>
      </c>
      <c r="N208" s="79">
        <v>538.19920533556751</v>
      </c>
      <c r="O208" s="41">
        <v>913.87815437903976</v>
      </c>
      <c r="P208" s="13">
        <v>594007.26769754326</v>
      </c>
      <c r="Q208" s="79">
        <v>542.85026549116708</v>
      </c>
      <c r="R208" s="41">
        <v>910.11138328734899</v>
      </c>
      <c r="S208" s="13">
        <v>602604.98243012454</v>
      </c>
      <c r="T208" s="79">
        <v>548.43765413532924</v>
      </c>
      <c r="U208" s="41">
        <v>906.44224346555347</v>
      </c>
      <c r="V208" s="13">
        <v>611352.14271511976</v>
      </c>
      <c r="W208" s="79">
        <v>554.15540779016635</v>
      </c>
      <c r="X208" s="41">
        <v>902.85665481703211</v>
      </c>
      <c r="Y208" s="13">
        <v>620255.17104652443</v>
      </c>
      <c r="Z208" s="79">
        <v>560.00150886403105</v>
      </c>
      <c r="AA208" s="41">
        <v>899.25032696726885</v>
      </c>
      <c r="AB208" s="13">
        <v>629345.4242090662</v>
      </c>
      <c r="AC208" s="79">
        <v>565.93907849535731</v>
      </c>
      <c r="AD208" s="41">
        <v>933.64430301958623</v>
      </c>
      <c r="AE208" s="13">
        <v>637417.68783201952</v>
      </c>
      <c r="AF208" s="79">
        <v>595.12139288828212</v>
      </c>
      <c r="AG208" s="41">
        <v>910.73305930108609</v>
      </c>
      <c r="AH208" s="13">
        <v>646891.03104651044</v>
      </c>
      <c r="AI208" s="79">
        <v>589.14504773942235</v>
      </c>
      <c r="AJ208" s="41">
        <v>887.63800985070657</v>
      </c>
      <c r="AK208" s="13">
        <v>656724.26074127806</v>
      </c>
      <c r="AL208" s="79">
        <v>582.93341582506457</v>
      </c>
      <c r="AM208" s="41">
        <v>864.50169952621923</v>
      </c>
      <c r="AN208" s="13">
        <v>666883.59627235285</v>
      </c>
      <c r="AO208" s="79">
        <v>576.52200236360613</v>
      </c>
      <c r="AP208" s="41">
        <v>841.32346728322477</v>
      </c>
      <c r="AQ208" s="13">
        <v>677393.49899175344</v>
      </c>
      <c r="AR208" s="79">
        <v>569.90704728685762</v>
      </c>
      <c r="AS208" s="41">
        <v>899.39867210011766</v>
      </c>
      <c r="AT208" s="13">
        <v>679208.42994566774</v>
      </c>
      <c r="AU208" s="79">
        <v>610.87915997233938</v>
      </c>
      <c r="AV208" s="41">
        <v>896.42259157691433</v>
      </c>
      <c r="AW208" s="13">
        <v>687490.93233793834</v>
      </c>
      <c r="AX208" s="79">
        <v>616.28240325200375</v>
      </c>
      <c r="AY208" s="41">
        <v>893.41130868548964</v>
      </c>
      <c r="AZ208" s="13">
        <v>695892.2763033245</v>
      </c>
      <c r="BA208" s="79">
        <v>621.71802927627755</v>
      </c>
      <c r="BB208" s="41">
        <v>890.36981282644501</v>
      </c>
      <c r="BC208" s="13">
        <v>704413.08349286136</v>
      </c>
      <c r="BD208" s="79">
        <v>627.18814530203792</v>
      </c>
      <c r="BE208" s="41">
        <v>887.29775346147062</v>
      </c>
      <c r="BF208" s="13">
        <v>713055.63726343052</v>
      </c>
      <c r="BG208" s="79">
        <v>632.69266503687913</v>
      </c>
      <c r="BH208" s="41">
        <v>884.2000935336398</v>
      </c>
      <c r="BI208" s="13">
        <v>721820.5258636669</v>
      </c>
      <c r="BJ208" s="79">
        <v>638.23377648315534</v>
      </c>
      <c r="BK208" s="41">
        <v>881.41284037328489</v>
      </c>
      <c r="BL208" s="13">
        <v>730682.91583317413</v>
      </c>
      <c r="BM208" s="79">
        <v>644.03330425675188</v>
      </c>
      <c r="BN208" s="41">
        <v>878.57954957481093</v>
      </c>
      <c r="BO208" s="13">
        <v>739677.03617179603</v>
      </c>
      <c r="BP208" s="79">
        <v>649.8651172706476</v>
      </c>
      <c r="BQ208" s="41">
        <v>875.68874576595283</v>
      </c>
      <c r="BR208" s="13">
        <v>748809.4779105105</v>
      </c>
      <c r="BS208" s="79">
        <v>655.72403252911295</v>
      </c>
      <c r="BT208" s="41">
        <v>872.74448313871846</v>
      </c>
      <c r="BU208" s="13">
        <v>758081.68097758433</v>
      </c>
      <c r="BV208" s="79">
        <v>661.61160484171273</v>
      </c>
      <c r="BW208" s="41">
        <v>869.72845129766756</v>
      </c>
      <c r="BX208" s="13">
        <v>767501.8383317166</v>
      </c>
      <c r="BY208" s="79">
        <v>667.51818522035671</v>
      </c>
      <c r="BZ208" s="41">
        <v>866.41043626123223</v>
      </c>
      <c r="CA208" s="13">
        <v>777117.59525252518</v>
      </c>
      <c r="CB208" s="79">
        <v>673.30279472901998</v>
      </c>
      <c r="CC208" s="41">
        <v>863.04906625926992</v>
      </c>
      <c r="CD208" s="13">
        <v>786880.93063579488</v>
      </c>
      <c r="CE208" s="79">
        <v>679.11685244244813</v>
      </c>
      <c r="CF208" s="41">
        <v>859.65090010095321</v>
      </c>
      <c r="CG208" s="13">
        <v>796792.34965116892</v>
      </c>
      <c r="CH208" s="79">
        <v>684.96326057118085</v>
      </c>
      <c r="CI208" s="41">
        <v>856.22009514513138</v>
      </c>
      <c r="CJ208" s="13">
        <v>806853.179170763</v>
      </c>
      <c r="CK208" s="79">
        <v>690.84390583774245</v>
      </c>
      <c r="CL208" s="41">
        <v>852.75859115788683</v>
      </c>
      <c r="CM208" s="13">
        <v>817065.57980971073</v>
      </c>
      <c r="CN208" s="79">
        <v>696.75969272213092</v>
      </c>
      <c r="CO208" s="41">
        <v>849.70348273478317</v>
      </c>
      <c r="CP208" s="13">
        <v>827344.78521242028</v>
      </c>
      <c r="CQ208" s="79">
        <v>702.99774541745455</v>
      </c>
      <c r="CR208" s="41">
        <v>846.61172913508835</v>
      </c>
      <c r="CS208" s="13">
        <v>837779.32092616917</v>
      </c>
      <c r="CT208" s="79">
        <v>709.27379952292415</v>
      </c>
      <c r="CU208" s="41">
        <v>843.49048777120072</v>
      </c>
      <c r="CV208" s="13">
        <v>848369.20479947363</v>
      </c>
      <c r="CW208" s="79">
        <v>715.59135436637371</v>
      </c>
      <c r="CX208" s="41">
        <v>840.34467543216397</v>
      </c>
      <c r="CY208" s="13">
        <v>859115.26169832167</v>
      </c>
      <c r="CZ208" s="79">
        <v>721.95293575069479</v>
      </c>
      <c r="DA208" s="41">
        <v>839.13638932309084</v>
      </c>
      <c r="DB208" s="13">
        <v>868862.47782160505</v>
      </c>
      <c r="DC208" s="79">
        <v>729.09412245753572</v>
      </c>
    </row>
    <row r="209" spans="1:107" ht="15" thickBot="1" x14ac:dyDescent="0.4">
      <c r="A209" s="8" t="s">
        <v>90</v>
      </c>
      <c r="B209" s="5" t="s">
        <v>116</v>
      </c>
      <c r="C209" s="91">
        <v>463.70030020547335</v>
      </c>
      <c r="D209" s="17">
        <v>556110.93056103855</v>
      </c>
      <c r="E209" s="81">
        <v>257.86880544869871</v>
      </c>
      <c r="F209" s="45">
        <v>460.3356979894308</v>
      </c>
      <c r="G209" s="17">
        <v>569574.04016132851</v>
      </c>
      <c r="H209" s="81">
        <v>262.19526333432526</v>
      </c>
      <c r="I209" s="45">
        <v>459.79059595547153</v>
      </c>
      <c r="J209" s="17">
        <v>577674.48456613964</v>
      </c>
      <c r="K209" s="81">
        <v>265.60929552693517</v>
      </c>
      <c r="L209" s="45">
        <v>459.29330943380234</v>
      </c>
      <c r="M209" s="17">
        <v>585899.24377413315</v>
      </c>
      <c r="N209" s="81">
        <v>269.09960266778376</v>
      </c>
      <c r="O209" s="45">
        <v>456.93907718951988</v>
      </c>
      <c r="P209" s="17">
        <v>594007.26769754326</v>
      </c>
      <c r="Q209" s="81">
        <v>271.42513274558354</v>
      </c>
      <c r="R209" s="45">
        <v>455.05569164367449</v>
      </c>
      <c r="S209" s="17">
        <v>602604.98243012454</v>
      </c>
      <c r="T209" s="81">
        <v>274.21882706766462</v>
      </c>
      <c r="U209" s="45">
        <v>453.22112173277674</v>
      </c>
      <c r="V209" s="17">
        <v>611352.14271511976</v>
      </c>
      <c r="W209" s="81">
        <v>277.07770389508318</v>
      </c>
      <c r="X209" s="45">
        <v>451.42832740851605</v>
      </c>
      <c r="Y209" s="17">
        <v>620255.17104652443</v>
      </c>
      <c r="Z209" s="81">
        <v>280.00075443201553</v>
      </c>
      <c r="AA209" s="45">
        <v>449.62516348363442</v>
      </c>
      <c r="AB209" s="17">
        <v>629345.4242090662</v>
      </c>
      <c r="AC209" s="81">
        <v>282.96953924767865</v>
      </c>
      <c r="AD209" s="45">
        <v>466.82215150979312</v>
      </c>
      <c r="AE209" s="17">
        <v>637417.68783201952</v>
      </c>
      <c r="AF209" s="81">
        <v>297.56069644414106</v>
      </c>
      <c r="AG209" s="45">
        <v>455.36652965054304</v>
      </c>
      <c r="AH209" s="17">
        <v>646891.03104651044</v>
      </c>
      <c r="AI209" s="81">
        <v>294.57252386971118</v>
      </c>
      <c r="AJ209" s="45">
        <v>443.81900492535328</v>
      </c>
      <c r="AK209" s="17">
        <v>656724.26074127806</v>
      </c>
      <c r="AL209" s="81">
        <v>291.46670791253229</v>
      </c>
      <c r="AM209" s="45">
        <v>432.25084976310961</v>
      </c>
      <c r="AN209" s="17">
        <v>666883.59627235285</v>
      </c>
      <c r="AO209" s="81">
        <v>288.26100118180307</v>
      </c>
      <c r="AP209" s="45">
        <v>420.66173364161239</v>
      </c>
      <c r="AQ209" s="17">
        <v>677393.49899175344</v>
      </c>
      <c r="AR209" s="81">
        <v>284.95352364342881</v>
      </c>
      <c r="AS209" s="45">
        <v>449.69933605005883</v>
      </c>
      <c r="AT209" s="17">
        <v>679208.42994566774</v>
      </c>
      <c r="AU209" s="81">
        <v>305.43957998616969</v>
      </c>
      <c r="AV209" s="45">
        <v>448.21129578845716</v>
      </c>
      <c r="AW209" s="17">
        <v>687490.93233793834</v>
      </c>
      <c r="AX209" s="81">
        <v>308.14120162600187</v>
      </c>
      <c r="AY209" s="45">
        <v>446.70565434274482</v>
      </c>
      <c r="AZ209" s="17">
        <v>695892.2763033245</v>
      </c>
      <c r="BA209" s="81">
        <v>310.85901463813877</v>
      </c>
      <c r="BB209" s="45">
        <v>445.18490641322251</v>
      </c>
      <c r="BC209" s="17">
        <v>704413.08349286136</v>
      </c>
      <c r="BD209" s="81">
        <v>313.59407265101896</v>
      </c>
      <c r="BE209" s="45">
        <v>443.64887673073531</v>
      </c>
      <c r="BF209" s="17">
        <v>713055.63726343052</v>
      </c>
      <c r="BG209" s="81">
        <v>316.34633251843957</v>
      </c>
      <c r="BH209" s="45">
        <v>442.1000467668199</v>
      </c>
      <c r="BI209" s="17">
        <v>721820.5258636669</v>
      </c>
      <c r="BJ209" s="81">
        <v>319.11688824157767</v>
      </c>
      <c r="BK209" s="45">
        <v>440.70642018664245</v>
      </c>
      <c r="BL209" s="17">
        <v>730682.91583317413</v>
      </c>
      <c r="BM209" s="81">
        <v>322.01665212837594</v>
      </c>
      <c r="BN209" s="45">
        <v>439.28977478740546</v>
      </c>
      <c r="BO209" s="17">
        <v>739677.03617179603</v>
      </c>
      <c r="BP209" s="81">
        <v>324.9325586353238</v>
      </c>
      <c r="BQ209" s="45">
        <v>437.84437288297642</v>
      </c>
      <c r="BR209" s="17">
        <v>748809.4779105105</v>
      </c>
      <c r="BS209" s="81">
        <v>327.86201626455647</v>
      </c>
      <c r="BT209" s="45">
        <v>436.37224156935923</v>
      </c>
      <c r="BU209" s="17">
        <v>758081.68097758433</v>
      </c>
      <c r="BV209" s="81">
        <v>330.80580242085637</v>
      </c>
      <c r="BW209" s="45">
        <v>434.86422564883378</v>
      </c>
      <c r="BX209" s="17">
        <v>767501.8383317166</v>
      </c>
      <c r="BY209" s="81">
        <v>333.75909261017836</v>
      </c>
      <c r="BZ209" s="45">
        <v>433.20521813061612</v>
      </c>
      <c r="CA209" s="17">
        <v>777117.59525252518</v>
      </c>
      <c r="CB209" s="81">
        <v>336.65139736450999</v>
      </c>
      <c r="CC209" s="45">
        <v>431.52453312963496</v>
      </c>
      <c r="CD209" s="17">
        <v>786880.93063579488</v>
      </c>
      <c r="CE209" s="81">
        <v>339.55842622122407</v>
      </c>
      <c r="CF209" s="45">
        <v>429.8254500504766</v>
      </c>
      <c r="CG209" s="17">
        <v>796792.34965116892</v>
      </c>
      <c r="CH209" s="81">
        <v>342.48163028559043</v>
      </c>
      <c r="CI209" s="45">
        <v>428.11004757256569</v>
      </c>
      <c r="CJ209" s="17">
        <v>806853.179170763</v>
      </c>
      <c r="CK209" s="81">
        <v>345.42195291887123</v>
      </c>
      <c r="CL209" s="45">
        <v>426.37929557894341</v>
      </c>
      <c r="CM209" s="17">
        <v>817065.57980971073</v>
      </c>
      <c r="CN209" s="81">
        <v>348.37984636106546</v>
      </c>
      <c r="CO209" s="45">
        <v>424.85174136739158</v>
      </c>
      <c r="CP209" s="17">
        <v>827344.78521242028</v>
      </c>
      <c r="CQ209" s="81">
        <v>351.49887270872728</v>
      </c>
      <c r="CR209" s="45">
        <v>423.30586456754418</v>
      </c>
      <c r="CS209" s="17">
        <v>837779.32092616917</v>
      </c>
      <c r="CT209" s="81">
        <v>354.63689976146208</v>
      </c>
      <c r="CU209" s="45">
        <v>421.74524388560036</v>
      </c>
      <c r="CV209" s="17">
        <v>848369.20479947363</v>
      </c>
      <c r="CW209" s="81">
        <v>357.79567718318685</v>
      </c>
      <c r="CX209" s="45">
        <v>420.17233771608198</v>
      </c>
      <c r="CY209" s="17">
        <v>859115.26169832167</v>
      </c>
      <c r="CZ209" s="81">
        <v>360.9764678753474</v>
      </c>
      <c r="DA209" s="45">
        <v>419.56819466154542</v>
      </c>
      <c r="DB209" s="17">
        <v>868862.47782160505</v>
      </c>
      <c r="DC209" s="81">
        <v>364.54706122876786</v>
      </c>
    </row>
  </sheetData>
  <mergeCells count="111">
    <mergeCell ref="L3:N3"/>
    <mergeCell ref="A3:A5"/>
    <mergeCell ref="B3:B5"/>
    <mergeCell ref="C3:E3"/>
    <mergeCell ref="F3:H3"/>
    <mergeCell ref="I3:K3"/>
    <mergeCell ref="AV3:AX3"/>
    <mergeCell ref="O3:Q3"/>
    <mergeCell ref="R3:T3"/>
    <mergeCell ref="U3:W3"/>
    <mergeCell ref="X3:Z3"/>
    <mergeCell ref="AA3:AC3"/>
    <mergeCell ref="AD3:AF3"/>
    <mergeCell ref="AG3:AI3"/>
    <mergeCell ref="AJ3:AL3"/>
    <mergeCell ref="AM3:AO3"/>
    <mergeCell ref="AP3:AR3"/>
    <mergeCell ref="AS3:AU3"/>
    <mergeCell ref="A73:A75"/>
    <mergeCell ref="B73:B75"/>
    <mergeCell ref="C73:E73"/>
    <mergeCell ref="F73:H73"/>
    <mergeCell ref="I73:K73"/>
    <mergeCell ref="DA3:DC3"/>
    <mergeCell ref="CI3:CK3"/>
    <mergeCell ref="CL3:CN3"/>
    <mergeCell ref="CO3:CQ3"/>
    <mergeCell ref="CR3:CT3"/>
    <mergeCell ref="CU3:CW3"/>
    <mergeCell ref="CX3:CZ3"/>
    <mergeCell ref="CF3:CH3"/>
    <mergeCell ref="AY3:BA3"/>
    <mergeCell ref="BB3:BD3"/>
    <mergeCell ref="BE3:BG3"/>
    <mergeCell ref="BH3:BJ3"/>
    <mergeCell ref="BK3:BM3"/>
    <mergeCell ref="BN3:BP3"/>
    <mergeCell ref="BQ3:BS3"/>
    <mergeCell ref="BT3:BV3"/>
    <mergeCell ref="BW3:BY3"/>
    <mergeCell ref="BZ3:CB3"/>
    <mergeCell ref="CC3:CE3"/>
    <mergeCell ref="AA73:AC73"/>
    <mergeCell ref="AD73:AF73"/>
    <mergeCell ref="AG73:AI73"/>
    <mergeCell ref="AJ73:AL73"/>
    <mergeCell ref="AM73:AO73"/>
    <mergeCell ref="L73:N73"/>
    <mergeCell ref="O73:Q73"/>
    <mergeCell ref="R73:T73"/>
    <mergeCell ref="U73:W73"/>
    <mergeCell ref="X73:Z73"/>
    <mergeCell ref="CC73:CE73"/>
    <mergeCell ref="CF73:CH73"/>
    <mergeCell ref="BE73:BG73"/>
    <mergeCell ref="BH73:BJ73"/>
    <mergeCell ref="BK73:BM73"/>
    <mergeCell ref="BN73:BP73"/>
    <mergeCell ref="BQ73:BS73"/>
    <mergeCell ref="AP73:AR73"/>
    <mergeCell ref="AS73:AU73"/>
    <mergeCell ref="AV73:AX73"/>
    <mergeCell ref="AY73:BA73"/>
    <mergeCell ref="BB73:BD73"/>
    <mergeCell ref="CX73:CZ73"/>
    <mergeCell ref="DA73:DC73"/>
    <mergeCell ref="A143:A145"/>
    <mergeCell ref="B143:B145"/>
    <mergeCell ref="C143:E143"/>
    <mergeCell ref="F143:H143"/>
    <mergeCell ref="I143:K143"/>
    <mergeCell ref="L143:N143"/>
    <mergeCell ref="O143:Q143"/>
    <mergeCell ref="R143:T143"/>
    <mergeCell ref="U143:W143"/>
    <mergeCell ref="X143:Z143"/>
    <mergeCell ref="AA143:AC143"/>
    <mergeCell ref="AD143:AF143"/>
    <mergeCell ref="AG143:AI143"/>
    <mergeCell ref="AJ143:AL143"/>
    <mergeCell ref="CI73:CK73"/>
    <mergeCell ref="CL73:CN73"/>
    <mergeCell ref="CO73:CQ73"/>
    <mergeCell ref="CR73:CT73"/>
    <mergeCell ref="CU73:CW73"/>
    <mergeCell ref="BT73:BV73"/>
    <mergeCell ref="BW73:BY73"/>
    <mergeCell ref="BZ73:CB73"/>
    <mergeCell ref="BB143:BD143"/>
    <mergeCell ref="BE143:BG143"/>
    <mergeCell ref="BH143:BJ143"/>
    <mergeCell ref="BK143:BM143"/>
    <mergeCell ref="BN143:BP143"/>
    <mergeCell ref="AM143:AO143"/>
    <mergeCell ref="AP143:AR143"/>
    <mergeCell ref="AS143:AU143"/>
    <mergeCell ref="AV143:AX143"/>
    <mergeCell ref="AY143:BA143"/>
    <mergeCell ref="CU143:CW143"/>
    <mergeCell ref="CX143:CZ143"/>
    <mergeCell ref="DA143:DC143"/>
    <mergeCell ref="CF143:CH143"/>
    <mergeCell ref="CI143:CK143"/>
    <mergeCell ref="CL143:CN143"/>
    <mergeCell ref="CO143:CQ143"/>
    <mergeCell ref="CR143:CT143"/>
    <mergeCell ref="BQ143:BS143"/>
    <mergeCell ref="BT143:BV143"/>
    <mergeCell ref="BW143:BY143"/>
    <mergeCell ref="BZ143:CB143"/>
    <mergeCell ref="CC143:CE143"/>
  </mergeCells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4:AK42"/>
  <sheetViews>
    <sheetView topLeftCell="E7" zoomScale="70" zoomScaleNormal="70" workbookViewId="0">
      <selection activeCell="E7" sqref="A1:XFD1048576"/>
    </sheetView>
  </sheetViews>
  <sheetFormatPr defaultRowHeight="14.5" x14ac:dyDescent="0.35"/>
  <cols>
    <col min="2" max="2" width="11.81640625" customWidth="1"/>
    <col min="3" max="3" width="13.1796875" style="2" customWidth="1"/>
    <col min="4" max="4" width="15.1796875" style="2" customWidth="1"/>
    <col min="5" max="5" width="43.453125" customWidth="1"/>
    <col min="6" max="6" width="12.1796875" customWidth="1"/>
  </cols>
  <sheetData>
    <row r="4" spans="2:37" s="191" customFormat="1" ht="58" x14ac:dyDescent="0.35">
      <c r="B4" s="192" t="s">
        <v>304</v>
      </c>
      <c r="C4" s="190" t="s">
        <v>308</v>
      </c>
      <c r="D4" s="190" t="s">
        <v>309</v>
      </c>
      <c r="E4" s="192" t="s">
        <v>285</v>
      </c>
      <c r="F4" s="193" t="s">
        <v>286</v>
      </c>
      <c r="G4" s="194">
        <v>2022</v>
      </c>
      <c r="H4" s="195">
        <v>2023</v>
      </c>
      <c r="I4" s="195">
        <v>2024</v>
      </c>
      <c r="J4" s="195">
        <v>2025</v>
      </c>
      <c r="K4" s="195">
        <v>2026</v>
      </c>
      <c r="L4" s="194">
        <v>2027</v>
      </c>
      <c r="M4" s="195">
        <v>2028</v>
      </c>
      <c r="N4" s="195">
        <v>2029</v>
      </c>
      <c r="O4" s="195">
        <v>2030</v>
      </c>
      <c r="P4" s="195">
        <v>2031</v>
      </c>
      <c r="Q4" s="194">
        <v>2032</v>
      </c>
      <c r="R4" s="195">
        <v>2033</v>
      </c>
      <c r="S4" s="195">
        <v>2034</v>
      </c>
      <c r="T4" s="195">
        <v>2035</v>
      </c>
      <c r="U4" s="195">
        <v>2036</v>
      </c>
      <c r="V4" s="194">
        <v>2037</v>
      </c>
      <c r="W4" s="195">
        <v>2038</v>
      </c>
      <c r="X4" s="195">
        <v>2039</v>
      </c>
      <c r="Y4" s="195">
        <v>2040</v>
      </c>
      <c r="Z4" s="195">
        <v>2041</v>
      </c>
      <c r="AA4" s="194">
        <v>2042</v>
      </c>
      <c r="AB4" s="195">
        <v>2043</v>
      </c>
      <c r="AC4" s="195">
        <v>2044</v>
      </c>
      <c r="AD4" s="195">
        <v>2045</v>
      </c>
      <c r="AE4" s="195">
        <v>2046</v>
      </c>
      <c r="AF4" s="194">
        <v>2047</v>
      </c>
      <c r="AG4" s="195">
        <v>2048</v>
      </c>
      <c r="AH4" s="195">
        <v>2049</v>
      </c>
      <c r="AI4" s="195">
        <v>2050</v>
      </c>
      <c r="AJ4" s="195">
        <v>2051</v>
      </c>
      <c r="AK4" s="194">
        <v>2052</v>
      </c>
    </row>
    <row r="5" spans="2:37" x14ac:dyDescent="0.35">
      <c r="B5" s="373" t="s">
        <v>305</v>
      </c>
      <c r="C5" s="376">
        <v>151051.53543104837</v>
      </c>
      <c r="D5" s="376">
        <v>87763.510111922253</v>
      </c>
      <c r="E5" s="149" t="s">
        <v>282</v>
      </c>
      <c r="F5" s="150" t="s">
        <v>284</v>
      </c>
      <c r="G5" s="202">
        <v>8835.0808288312874</v>
      </c>
      <c r="H5" s="199">
        <v>8930.0092371999599</v>
      </c>
      <c r="I5" s="196">
        <v>9066.8762074130991</v>
      </c>
      <c r="J5" s="205">
        <v>9212.5055402531816</v>
      </c>
      <c r="K5" s="202">
        <v>9015.7034559047079</v>
      </c>
      <c r="L5" s="199">
        <v>9084.9010232322944</v>
      </c>
      <c r="M5" s="196">
        <v>9183.5362060272801</v>
      </c>
      <c r="N5" s="196">
        <v>9297.2116092805099</v>
      </c>
      <c r="O5" s="205">
        <v>9413.2597872428505</v>
      </c>
      <c r="P5" s="202">
        <v>9644.0641250312838</v>
      </c>
      <c r="Q5" s="199">
        <v>10044.539320501308</v>
      </c>
      <c r="R5" s="196">
        <v>10133.206566379238</v>
      </c>
      <c r="S5" s="196">
        <v>10222.363210361318</v>
      </c>
      <c r="T5" s="205">
        <v>10312.002694504043</v>
      </c>
      <c r="U5" s="202">
        <v>9976.997500145364</v>
      </c>
      <c r="V5" s="199">
        <v>10055.773986862117</v>
      </c>
      <c r="W5" s="196">
        <v>10134.886239907808</v>
      </c>
      <c r="X5" s="196">
        <v>10214.370448569398</v>
      </c>
      <c r="Y5" s="205">
        <v>10294.221603336131</v>
      </c>
      <c r="Z5" s="202">
        <v>10366.779505304208</v>
      </c>
      <c r="AA5" s="199">
        <v>10450.992349362577</v>
      </c>
      <c r="AB5" s="196">
        <v>10535.510748027862</v>
      </c>
      <c r="AC5" s="196">
        <v>10620.233881858734</v>
      </c>
      <c r="AD5" s="205">
        <v>10705.187307304053</v>
      </c>
      <c r="AE5" s="202">
        <v>10780.88682389243</v>
      </c>
      <c r="AF5" s="199">
        <v>10854.464184937775</v>
      </c>
      <c r="AG5" s="196">
        <v>10928.100170197298</v>
      </c>
      <c r="AH5" s="196">
        <v>11001.842810072936</v>
      </c>
      <c r="AI5" s="205">
        <v>11075.721013416105</v>
      </c>
      <c r="AJ5" s="202">
        <v>11141.17280336044</v>
      </c>
      <c r="AK5" s="199">
        <v>11234.380115921485</v>
      </c>
    </row>
    <row r="6" spans="2:37" x14ac:dyDescent="0.35">
      <c r="B6" s="374"/>
      <c r="C6" s="377"/>
      <c r="D6" s="377"/>
      <c r="E6" s="151" t="s">
        <v>283</v>
      </c>
      <c r="F6" s="14" t="s">
        <v>284</v>
      </c>
      <c r="G6" s="203">
        <v>12893.440272434935</v>
      </c>
      <c r="H6" s="200">
        <v>13109.546751399117</v>
      </c>
      <c r="I6" s="197">
        <v>13283.127307406117</v>
      </c>
      <c r="J6" s="206">
        <v>13470.493053244118</v>
      </c>
      <c r="K6" s="203">
        <v>13609.889667720987</v>
      </c>
      <c r="L6" s="200">
        <v>13693.580002284232</v>
      </c>
      <c r="M6" s="197">
        <v>13788.007177430512</v>
      </c>
      <c r="N6" s="197">
        <v>13931.369650767883</v>
      </c>
      <c r="O6" s="206">
        <v>14076.969624773345</v>
      </c>
      <c r="P6" s="203">
        <v>14866.59101908451</v>
      </c>
      <c r="Q6" s="200">
        <v>14995.181178165263</v>
      </c>
      <c r="R6" s="197">
        <v>15123.450288244921</v>
      </c>
      <c r="S6" s="197">
        <v>15252.369402307366</v>
      </c>
      <c r="T6" s="206">
        <v>15381.929053510281</v>
      </c>
      <c r="U6" s="203">
        <v>15572.090059614635</v>
      </c>
      <c r="V6" s="200">
        <v>15710.170807067982</v>
      </c>
      <c r="W6" s="197">
        <v>15849.091105339769</v>
      </c>
      <c r="X6" s="197">
        <v>15988.903935529443</v>
      </c>
      <c r="Y6" s="206">
        <v>16129.607442999708</v>
      </c>
      <c r="Z6" s="203">
        <v>16271.256633507535</v>
      </c>
      <c r="AA6" s="200">
        <v>16419.114688808535</v>
      </c>
      <c r="AB6" s="197">
        <v>16567.805731114091</v>
      </c>
      <c r="AC6" s="197">
        <v>16717.200415664818</v>
      </c>
      <c r="AD6" s="206">
        <v>16867.337844850746</v>
      </c>
      <c r="AE6" s="203">
        <v>17017.977028154957</v>
      </c>
      <c r="AF6" s="200">
        <v>17158.593488155042</v>
      </c>
      <c r="AG6" s="197">
        <v>17299.833175480155</v>
      </c>
      <c r="AH6" s="197">
        <v>17441.766785715674</v>
      </c>
      <c r="AI6" s="206">
        <v>17584.439601350819</v>
      </c>
      <c r="AJ6" s="203">
        <v>17727.872322583913</v>
      </c>
      <c r="AK6" s="200">
        <v>17884.177718047384</v>
      </c>
    </row>
    <row r="7" spans="2:37" x14ac:dyDescent="0.35">
      <c r="B7" s="374"/>
      <c r="C7" s="377"/>
      <c r="D7" s="377"/>
      <c r="E7" s="151" t="s">
        <v>303</v>
      </c>
      <c r="F7" s="14" t="s">
        <v>21</v>
      </c>
      <c r="G7" s="203">
        <v>677.226</v>
      </c>
      <c r="H7" s="200">
        <v>949.00544497004114</v>
      </c>
      <c r="I7" s="197">
        <v>661.55944497004111</v>
      </c>
      <c r="J7" s="206">
        <v>673.22503941974151</v>
      </c>
      <c r="K7" s="203">
        <v>1971.7099198139392</v>
      </c>
      <c r="L7" s="200">
        <v>853.9966337589924</v>
      </c>
      <c r="M7" s="197">
        <v>862.53660009658324</v>
      </c>
      <c r="N7" s="197">
        <v>871.16196609754763</v>
      </c>
      <c r="O7" s="206">
        <v>879.87358575852386</v>
      </c>
      <c r="P7" s="203">
        <v>2734.2886189797355</v>
      </c>
      <c r="Q7" s="200">
        <v>724.30707637036187</v>
      </c>
      <c r="R7" s="197">
        <v>731.55014713406547</v>
      </c>
      <c r="S7" s="197">
        <v>738.86564860540614</v>
      </c>
      <c r="T7" s="206">
        <v>746.25430509146008</v>
      </c>
      <c r="U7" s="203">
        <v>8140.054920657436</v>
      </c>
      <c r="V7" s="200">
        <v>747.84720522236432</v>
      </c>
      <c r="W7" s="197">
        <v>755.32567727458797</v>
      </c>
      <c r="X7" s="197">
        <v>762.87893404733359</v>
      </c>
      <c r="Y7" s="206">
        <v>770.50772338780712</v>
      </c>
      <c r="Z7" s="203">
        <v>1891.9214951179456</v>
      </c>
      <c r="AA7" s="200">
        <v>756.28861761728433</v>
      </c>
      <c r="AB7" s="197">
        <v>763.85150379345691</v>
      </c>
      <c r="AC7" s="197">
        <v>771.49001883139158</v>
      </c>
      <c r="AD7" s="206">
        <v>779.20491901970536</v>
      </c>
      <c r="AE7" s="203">
        <v>2626.189122577865</v>
      </c>
      <c r="AF7" s="200">
        <v>849.50479288322401</v>
      </c>
      <c r="AG7" s="197">
        <v>857.99984081205639</v>
      </c>
      <c r="AH7" s="197">
        <v>866.57983922017706</v>
      </c>
      <c r="AI7" s="206">
        <v>875.2456376123788</v>
      </c>
      <c r="AJ7" s="203">
        <v>3752.1152383723875</v>
      </c>
      <c r="AK7" s="200">
        <v>745.17395709835068</v>
      </c>
    </row>
    <row r="8" spans="2:37" x14ac:dyDescent="0.35">
      <c r="B8" s="374"/>
      <c r="C8" s="377"/>
      <c r="D8" s="377"/>
      <c r="E8" s="164" t="s">
        <v>295</v>
      </c>
      <c r="F8" s="165" t="s">
        <v>21</v>
      </c>
      <c r="G8" s="204">
        <v>3381.1334436036473</v>
      </c>
      <c r="H8" s="201">
        <v>3230.5320692291161</v>
      </c>
      <c r="I8" s="198">
        <v>3554.6916550229771</v>
      </c>
      <c r="J8" s="207">
        <v>3584.7624735711947</v>
      </c>
      <c r="K8" s="204">
        <v>2622.47629200234</v>
      </c>
      <c r="L8" s="201">
        <v>3754.6823452929457</v>
      </c>
      <c r="M8" s="198">
        <v>3741.9343713066496</v>
      </c>
      <c r="N8" s="198">
        <v>3762.9960753898254</v>
      </c>
      <c r="O8" s="207">
        <v>3783.8362517719706</v>
      </c>
      <c r="P8" s="204">
        <v>2488.238275073491</v>
      </c>
      <c r="Q8" s="201">
        <v>4226.3347812935945</v>
      </c>
      <c r="R8" s="198">
        <v>4258.6935747316174</v>
      </c>
      <c r="S8" s="198">
        <v>4291.1405433406417</v>
      </c>
      <c r="T8" s="207">
        <v>4323.6720539147773</v>
      </c>
      <c r="U8" s="204">
        <v>-2544.9623611881657</v>
      </c>
      <c r="V8" s="201">
        <v>4906.5496149834999</v>
      </c>
      <c r="W8" s="198">
        <v>4958.8791881573734</v>
      </c>
      <c r="X8" s="198">
        <v>5011.6545529127097</v>
      </c>
      <c r="Y8" s="207">
        <v>5064.8781162757687</v>
      </c>
      <c r="Z8" s="204">
        <v>4012.555633085381</v>
      </c>
      <c r="AA8" s="201">
        <v>5211.8337218286724</v>
      </c>
      <c r="AB8" s="198">
        <v>5268.4434792927714</v>
      </c>
      <c r="AC8" s="198">
        <v>5325.4765149746918</v>
      </c>
      <c r="AD8" s="207">
        <v>5382.9456185269883</v>
      </c>
      <c r="AE8" s="204">
        <v>3610.9010816846626</v>
      </c>
      <c r="AF8" s="201">
        <v>5454.6245103340434</v>
      </c>
      <c r="AG8" s="198">
        <v>5513.7331644707992</v>
      </c>
      <c r="AH8" s="198">
        <v>5573.344136422561</v>
      </c>
      <c r="AI8" s="207">
        <v>5633.4729503223352</v>
      </c>
      <c r="AJ8" s="204">
        <v>2834.5842808510861</v>
      </c>
      <c r="AK8" s="201">
        <v>5904.6236450275474</v>
      </c>
    </row>
    <row r="9" spans="2:37" x14ac:dyDescent="0.35">
      <c r="B9" s="375"/>
      <c r="C9" s="378"/>
      <c r="D9" s="378"/>
      <c r="E9" s="166" t="s">
        <v>296</v>
      </c>
      <c r="F9" s="167" t="s">
        <v>21</v>
      </c>
      <c r="G9" s="174">
        <v>3381.1334436036473</v>
      </c>
      <c r="H9" s="178">
        <v>6611.6655128327639</v>
      </c>
      <c r="I9" s="176">
        <v>10166.357167855742</v>
      </c>
      <c r="J9" s="177">
        <v>13751.119641426936</v>
      </c>
      <c r="K9" s="174">
        <v>16373.595933429277</v>
      </c>
      <c r="L9" s="178">
        <v>20128.278278722224</v>
      </c>
      <c r="M9" s="176">
        <v>23870.212650028872</v>
      </c>
      <c r="N9" s="176">
        <v>27633.208725418699</v>
      </c>
      <c r="O9" s="177">
        <v>31417.044977190671</v>
      </c>
      <c r="P9" s="174">
        <v>33905.283252264162</v>
      </c>
      <c r="Q9" s="178">
        <v>38131.618033557759</v>
      </c>
      <c r="R9" s="176">
        <v>42390.311608289376</v>
      </c>
      <c r="S9" s="176">
        <v>46681.452151630016</v>
      </c>
      <c r="T9" s="177">
        <v>51005.124205544795</v>
      </c>
      <c r="U9" s="174">
        <v>48460.161844356626</v>
      </c>
      <c r="V9" s="178">
        <v>53366.711459340127</v>
      </c>
      <c r="W9" s="176">
        <v>58325.590647497498</v>
      </c>
      <c r="X9" s="176">
        <v>63337.245200410209</v>
      </c>
      <c r="Y9" s="177">
        <v>68402.123316685975</v>
      </c>
      <c r="Z9" s="174">
        <v>72414.678949771362</v>
      </c>
      <c r="AA9" s="178">
        <v>77626.512671600038</v>
      </c>
      <c r="AB9" s="176">
        <v>82894.956150892802</v>
      </c>
      <c r="AC9" s="176">
        <v>88220.432665867498</v>
      </c>
      <c r="AD9" s="177">
        <v>93603.378284394479</v>
      </c>
      <c r="AE9" s="174">
        <v>97214.279366079136</v>
      </c>
      <c r="AF9" s="178">
        <v>102668.90387641318</v>
      </c>
      <c r="AG9" s="176">
        <v>108182.63704088399</v>
      </c>
      <c r="AH9" s="176">
        <v>113755.98117730654</v>
      </c>
      <c r="AI9" s="177">
        <v>119389.45412762888</v>
      </c>
      <c r="AJ9" s="174">
        <v>122224.03840847997</v>
      </c>
      <c r="AK9" s="178">
        <v>128128.66205350752</v>
      </c>
    </row>
    <row r="10" spans="2:37" x14ac:dyDescent="0.35">
      <c r="B10" s="373" t="s">
        <v>306</v>
      </c>
      <c r="C10" s="376">
        <v>150403.14977892366</v>
      </c>
      <c r="D10" s="376">
        <v>86344.714031688942</v>
      </c>
      <c r="E10" s="149" t="s">
        <v>282</v>
      </c>
      <c r="F10" s="150" t="s">
        <v>284</v>
      </c>
      <c r="G10" s="202">
        <v>11428.728876619676</v>
      </c>
      <c r="H10" s="199">
        <v>11582.429700573863</v>
      </c>
      <c r="I10" s="196">
        <v>9481.8632071205466</v>
      </c>
      <c r="J10" s="205">
        <v>9608.427357184677</v>
      </c>
      <c r="K10" s="202">
        <v>9640.54704686078</v>
      </c>
      <c r="L10" s="199">
        <v>9673.7782406993247</v>
      </c>
      <c r="M10" s="196">
        <v>9724.4412871112145</v>
      </c>
      <c r="N10" s="196">
        <v>9582.6629579171313</v>
      </c>
      <c r="O10" s="205">
        <v>9499.2788370674225</v>
      </c>
      <c r="P10" s="202">
        <v>9413.0362602932873</v>
      </c>
      <c r="Q10" s="199">
        <v>9159.730412392546</v>
      </c>
      <c r="R10" s="196">
        <v>9215.9461729033246</v>
      </c>
      <c r="S10" s="196">
        <v>9272.1644509936268</v>
      </c>
      <c r="T10" s="205">
        <v>9328.4172721153609</v>
      </c>
      <c r="U10" s="202">
        <v>9384.6963116885308</v>
      </c>
      <c r="V10" s="199">
        <v>9438.608598075949</v>
      </c>
      <c r="W10" s="196">
        <v>9495.3841608471994</v>
      </c>
      <c r="X10" s="196">
        <v>9551.9476452808649</v>
      </c>
      <c r="Y10" s="205">
        <v>9608.2994548410097</v>
      </c>
      <c r="Z10" s="202">
        <v>9664.481584360974</v>
      </c>
      <c r="AA10" s="199">
        <v>9748.0516183279851</v>
      </c>
      <c r="AB10" s="196">
        <v>9806.7722592659848</v>
      </c>
      <c r="AC10" s="196">
        <v>9865.4501189154162</v>
      </c>
      <c r="AD10" s="205">
        <v>9924.0932962747465</v>
      </c>
      <c r="AE10" s="202">
        <v>9982.6155890629088</v>
      </c>
      <c r="AF10" s="199">
        <v>10039.868815760592</v>
      </c>
      <c r="AG10" s="196">
        <v>10119.801953807451</v>
      </c>
      <c r="AH10" s="196">
        <v>10200.14984571559</v>
      </c>
      <c r="AI10" s="205">
        <v>10280.937646228276</v>
      </c>
      <c r="AJ10" s="202">
        <v>10363.217308067356</v>
      </c>
      <c r="AK10" s="199">
        <v>10445.399072784629</v>
      </c>
    </row>
    <row r="11" spans="2:37" x14ac:dyDescent="0.35">
      <c r="B11" s="374"/>
      <c r="C11" s="377"/>
      <c r="D11" s="377"/>
      <c r="E11" s="151" t="s">
        <v>283</v>
      </c>
      <c r="F11" s="14" t="s">
        <v>284</v>
      </c>
      <c r="G11" s="203">
        <v>12268.592087756566</v>
      </c>
      <c r="H11" s="200">
        <v>14100.027771948506</v>
      </c>
      <c r="I11" s="197">
        <v>14310.85042353461</v>
      </c>
      <c r="J11" s="206">
        <v>14525.805353939762</v>
      </c>
      <c r="K11" s="203">
        <v>14649.635610624235</v>
      </c>
      <c r="L11" s="200">
        <v>14947.143224868665</v>
      </c>
      <c r="M11" s="197">
        <v>15090.623834982222</v>
      </c>
      <c r="N11" s="197">
        <v>15311.184057239871</v>
      </c>
      <c r="O11" s="206">
        <v>15202.786479345203</v>
      </c>
      <c r="P11" s="203">
        <v>15090.376457920243</v>
      </c>
      <c r="Q11" s="200">
        <v>15502.224792369958</v>
      </c>
      <c r="R11" s="197">
        <v>15685.702811020656</v>
      </c>
      <c r="S11" s="197">
        <v>15871.021159202795</v>
      </c>
      <c r="T11" s="206">
        <v>16058.245580114926</v>
      </c>
      <c r="U11" s="203">
        <v>16247.391726348214</v>
      </c>
      <c r="V11" s="200">
        <v>16442.305650394519</v>
      </c>
      <c r="W11" s="197">
        <v>16580.767778172751</v>
      </c>
      <c r="X11" s="197">
        <v>16719.830122643587</v>
      </c>
      <c r="Y11" s="206">
        <v>16859.50399048729</v>
      </c>
      <c r="Z11" s="203">
        <v>16999.852765363117</v>
      </c>
      <c r="AA11" s="200">
        <v>17226.388608591416</v>
      </c>
      <c r="AB11" s="197">
        <v>17374.944624968935</v>
      </c>
      <c r="AC11" s="197">
        <v>17524.42703641922</v>
      </c>
      <c r="AD11" s="206">
        <v>17674.85823573028</v>
      </c>
      <c r="AE11" s="203">
        <v>17826.142944902476</v>
      </c>
      <c r="AF11" s="200">
        <v>17978.311421698865</v>
      </c>
      <c r="AG11" s="197">
        <v>18142.259095576672</v>
      </c>
      <c r="AH11" s="197">
        <v>18307.444734552664</v>
      </c>
      <c r="AI11" s="206">
        <v>18473.907901206887</v>
      </c>
      <c r="AJ11" s="203">
        <v>18642.970992490464</v>
      </c>
      <c r="AK11" s="200">
        <v>18814.658597228714</v>
      </c>
    </row>
    <row r="12" spans="2:37" x14ac:dyDescent="0.35">
      <c r="B12" s="374"/>
      <c r="C12" s="377"/>
      <c r="D12" s="377"/>
      <c r="E12" s="151" t="s">
        <v>303</v>
      </c>
      <c r="F12" s="14" t="s">
        <v>21</v>
      </c>
      <c r="G12" s="203">
        <v>2103.1824198139393</v>
      </c>
      <c r="H12" s="200">
        <v>2368.2710190898506</v>
      </c>
      <c r="I12" s="197">
        <v>3539.7602620898515</v>
      </c>
      <c r="J12" s="206">
        <v>4208.3297323909919</v>
      </c>
      <c r="K12" s="203">
        <v>2979.3353027844023</v>
      </c>
      <c r="L12" s="200">
        <v>2399.3286831581263</v>
      </c>
      <c r="M12" s="197">
        <v>2760.8515530844088</v>
      </c>
      <c r="N12" s="197">
        <v>1171.1898380307509</v>
      </c>
      <c r="O12" s="206">
        <v>1219.6888644024134</v>
      </c>
      <c r="P12" s="203">
        <v>1231.855753046437</v>
      </c>
      <c r="Q12" s="200">
        <v>1264.1443105769019</v>
      </c>
      <c r="R12" s="197">
        <v>1057.9845299178407</v>
      </c>
      <c r="S12" s="197">
        <v>1084.1685003676789</v>
      </c>
      <c r="T12" s="206">
        <v>1084.8801853713558</v>
      </c>
      <c r="U12" s="203">
        <v>1199.1516664164556</v>
      </c>
      <c r="V12" s="200">
        <v>1156.1036163385957</v>
      </c>
      <c r="W12" s="197">
        <v>1083.687760987772</v>
      </c>
      <c r="X12" s="197">
        <v>1104.4946385976498</v>
      </c>
      <c r="Y12" s="206">
        <v>1105.4095849836262</v>
      </c>
      <c r="Z12" s="203">
        <v>1297.6500233999921</v>
      </c>
      <c r="AA12" s="200">
        <v>3587.9480975377296</v>
      </c>
      <c r="AB12" s="197">
        <v>1092.9040349073891</v>
      </c>
      <c r="AC12" s="197">
        <v>2613.6856862563236</v>
      </c>
      <c r="AD12" s="206">
        <v>1114.8111060090278</v>
      </c>
      <c r="AE12" s="203">
        <v>1132.2778903117778</v>
      </c>
      <c r="AF12" s="200">
        <v>1163.5706692148958</v>
      </c>
      <c r="AG12" s="197">
        <v>1361.2697612924503</v>
      </c>
      <c r="AH12" s="197">
        <v>992.38979547025042</v>
      </c>
      <c r="AI12" s="206">
        <v>992.18369342495316</v>
      </c>
      <c r="AJ12" s="203">
        <v>1002.0755303592027</v>
      </c>
      <c r="AK12" s="200">
        <v>1043.2242239293471</v>
      </c>
    </row>
    <row r="13" spans="2:37" x14ac:dyDescent="0.35">
      <c r="B13" s="374"/>
      <c r="C13" s="377"/>
      <c r="D13" s="377"/>
      <c r="E13" s="164" t="s">
        <v>295</v>
      </c>
      <c r="F13" s="165" t="s">
        <v>21</v>
      </c>
      <c r="G13" s="204">
        <v>-1263.3192086770491</v>
      </c>
      <c r="H13" s="201">
        <v>149.32705228479222</v>
      </c>
      <c r="I13" s="198">
        <v>1289.2269543242114</v>
      </c>
      <c r="J13" s="207">
        <v>709.04826436409394</v>
      </c>
      <c r="K13" s="204">
        <v>2029.7532609790524</v>
      </c>
      <c r="L13" s="201">
        <v>2874.0363010112142</v>
      </c>
      <c r="M13" s="198">
        <v>2605.3309947865982</v>
      </c>
      <c r="N13" s="198">
        <v>4557.331261291989</v>
      </c>
      <c r="O13" s="207">
        <v>4483.8187778753672</v>
      </c>
      <c r="P13" s="204">
        <v>4445.4844445805202</v>
      </c>
      <c r="Q13" s="201">
        <v>5078.3500694005097</v>
      </c>
      <c r="R13" s="198">
        <v>5411.7721081994905</v>
      </c>
      <c r="S13" s="198">
        <v>5514.688207841491</v>
      </c>
      <c r="T13" s="207">
        <v>5644.9481226282114</v>
      </c>
      <c r="U13" s="204">
        <v>5663.5437482432289</v>
      </c>
      <c r="V13" s="201">
        <v>5847.593435979973</v>
      </c>
      <c r="W13" s="198">
        <v>6001.6958563377802</v>
      </c>
      <c r="X13" s="198">
        <v>6063.387838765072</v>
      </c>
      <c r="Y13" s="207">
        <v>6145.7949506626537</v>
      </c>
      <c r="Z13" s="204">
        <v>6037.7211576021509</v>
      </c>
      <c r="AA13" s="201">
        <v>3890.3888927257012</v>
      </c>
      <c r="AB13" s="198">
        <v>6475.268330795564</v>
      </c>
      <c r="AC13" s="198">
        <v>5045.29123124748</v>
      </c>
      <c r="AD13" s="207">
        <v>6635.953833446506</v>
      </c>
      <c r="AE13" s="204">
        <v>6711.2494655277897</v>
      </c>
      <c r="AF13" s="201">
        <v>6774.871936723378</v>
      </c>
      <c r="AG13" s="198">
        <v>6661.1873804767702</v>
      </c>
      <c r="AH13" s="198">
        <v>7114.9050933668232</v>
      </c>
      <c r="AI13" s="207">
        <v>7200.7865615536584</v>
      </c>
      <c r="AJ13" s="204">
        <v>7277.678154063904</v>
      </c>
      <c r="AK13" s="201">
        <v>7326.035300514739</v>
      </c>
    </row>
    <row r="14" spans="2:37" x14ac:dyDescent="0.35">
      <c r="B14" s="375"/>
      <c r="C14" s="378"/>
      <c r="D14" s="378"/>
      <c r="E14" s="166" t="s">
        <v>296</v>
      </c>
      <c r="F14" s="167" t="s">
        <v>21</v>
      </c>
      <c r="G14" s="174">
        <v>-1263.3192086770491</v>
      </c>
      <c r="H14" s="178">
        <v>-1113.9921563922569</v>
      </c>
      <c r="I14" s="176">
        <v>175.23479793195452</v>
      </c>
      <c r="J14" s="177">
        <v>884.28306229604846</v>
      </c>
      <c r="K14" s="174">
        <v>2914.0363232751006</v>
      </c>
      <c r="L14" s="178">
        <v>5788.0726242863147</v>
      </c>
      <c r="M14" s="176">
        <v>8393.403619072913</v>
      </c>
      <c r="N14" s="176">
        <v>12950.734880364902</v>
      </c>
      <c r="O14" s="177">
        <v>17434.553658240271</v>
      </c>
      <c r="P14" s="174">
        <v>21880.038102820792</v>
      </c>
      <c r="Q14" s="178">
        <v>26958.388172221301</v>
      </c>
      <c r="R14" s="176">
        <v>32370.160280420791</v>
      </c>
      <c r="S14" s="176">
        <v>37884.84848826228</v>
      </c>
      <c r="T14" s="177">
        <v>43529.796610890495</v>
      </c>
      <c r="U14" s="174">
        <v>49193.340359133726</v>
      </c>
      <c r="V14" s="178">
        <v>55040.933795113699</v>
      </c>
      <c r="W14" s="176">
        <v>61042.629651451476</v>
      </c>
      <c r="X14" s="176">
        <v>67106.017490216545</v>
      </c>
      <c r="Y14" s="177">
        <v>73251.812440879206</v>
      </c>
      <c r="Z14" s="174">
        <v>79289.533598481357</v>
      </c>
      <c r="AA14" s="178">
        <v>83179.922491207064</v>
      </c>
      <c r="AB14" s="176">
        <v>89655.190822002623</v>
      </c>
      <c r="AC14" s="176">
        <v>94700.482053250103</v>
      </c>
      <c r="AD14" s="177">
        <v>101336.43588669661</v>
      </c>
      <c r="AE14" s="174">
        <v>108047.68535222439</v>
      </c>
      <c r="AF14" s="178">
        <v>114822.55728894776</v>
      </c>
      <c r="AG14" s="176">
        <v>121483.74466942453</v>
      </c>
      <c r="AH14" s="176">
        <v>128598.64976279135</v>
      </c>
      <c r="AI14" s="177">
        <v>135799.43632434501</v>
      </c>
      <c r="AJ14" s="174">
        <v>143077.11447840891</v>
      </c>
      <c r="AK14" s="178">
        <v>150403.14977892366</v>
      </c>
    </row>
    <row r="15" spans="2:37" x14ac:dyDescent="0.35">
      <c r="B15" s="373" t="s">
        <v>307</v>
      </c>
      <c r="C15" s="376">
        <v>143217.66748181431</v>
      </c>
      <c r="D15" s="376">
        <v>79199.392831493227</v>
      </c>
      <c r="E15" s="149" t="s">
        <v>282</v>
      </c>
      <c r="F15" s="150" t="s">
        <v>284</v>
      </c>
      <c r="G15" s="202">
        <v>11428.728876619676</v>
      </c>
      <c r="H15" s="199">
        <v>11582.429700573863</v>
      </c>
      <c r="I15" s="196">
        <v>9481.8632071205466</v>
      </c>
      <c r="J15" s="205">
        <v>9608.427357184677</v>
      </c>
      <c r="K15" s="202">
        <v>9640.54704686078</v>
      </c>
      <c r="L15" s="199">
        <v>9673.7782406993247</v>
      </c>
      <c r="M15" s="196">
        <v>9724.4412871112145</v>
      </c>
      <c r="N15" s="196">
        <v>9582.6629579171313</v>
      </c>
      <c r="O15" s="205">
        <v>9499.2788370674225</v>
      </c>
      <c r="P15" s="202">
        <v>9413.0362602932873</v>
      </c>
      <c r="Q15" s="199">
        <v>9639.0204383580294</v>
      </c>
      <c r="R15" s="196">
        <v>9700.0290991284637</v>
      </c>
      <c r="S15" s="196">
        <v>9761.0882064810176</v>
      </c>
      <c r="T15" s="205">
        <v>9822.2302651576247</v>
      </c>
      <c r="U15" s="202">
        <v>9883.4474346612151</v>
      </c>
      <c r="V15" s="199">
        <v>9942.3472322783618</v>
      </c>
      <c r="W15" s="196">
        <v>10004.160181391635</v>
      </c>
      <c r="X15" s="196">
        <v>10065.811426030747</v>
      </c>
      <c r="Y15" s="205">
        <v>10127.30187339839</v>
      </c>
      <c r="Z15" s="202">
        <v>10188.674027103929</v>
      </c>
      <c r="AA15" s="199">
        <v>10277.485985498368</v>
      </c>
      <c r="AB15" s="196">
        <v>10341.500970108073</v>
      </c>
      <c r="AC15" s="196">
        <v>10405.526116865925</v>
      </c>
      <c r="AD15" s="205">
        <v>10469.570054204758</v>
      </c>
      <c r="AE15" s="202">
        <v>10533.547114572222</v>
      </c>
      <c r="AF15" s="199">
        <v>10596.309656524996</v>
      </c>
      <c r="AG15" s="196">
        <v>10681.807202979502</v>
      </c>
      <c r="AH15" s="196">
        <v>10767.775147379361</v>
      </c>
      <c r="AI15" s="205">
        <v>10854.239200908685</v>
      </c>
      <c r="AJ15" s="202">
        <v>10942.251878294568</v>
      </c>
      <c r="AK15" s="199">
        <v>11030.223988714117</v>
      </c>
    </row>
    <row r="16" spans="2:37" x14ac:dyDescent="0.35">
      <c r="B16" s="374"/>
      <c r="C16" s="377"/>
      <c r="D16" s="377"/>
      <c r="E16" s="151" t="s">
        <v>283</v>
      </c>
      <c r="F16" s="14" t="s">
        <v>284</v>
      </c>
      <c r="G16" s="203">
        <v>12498.771493465283</v>
      </c>
      <c r="H16" s="200">
        <v>14330.405016856432</v>
      </c>
      <c r="I16" s="197">
        <v>14541.330278467418</v>
      </c>
      <c r="J16" s="206">
        <v>14756.313373510842</v>
      </c>
      <c r="K16" s="203">
        <v>14880.099626214382</v>
      </c>
      <c r="L16" s="200">
        <v>15177.488758908396</v>
      </c>
      <c r="M16" s="197">
        <v>15320.778827196194</v>
      </c>
      <c r="N16" s="197">
        <v>15541.0742791508</v>
      </c>
      <c r="O16" s="206">
        <v>15432.340256916366</v>
      </c>
      <c r="P16" s="203">
        <v>15319.522410250174</v>
      </c>
      <c r="Q16" s="200">
        <v>16107.381367535079</v>
      </c>
      <c r="R16" s="197">
        <v>16294.07255874504</v>
      </c>
      <c r="S16" s="197">
        <v>16482.569333834381</v>
      </c>
      <c r="T16" s="206">
        <v>16672.940688257033</v>
      </c>
      <c r="U16" s="203">
        <v>16865.200988809367</v>
      </c>
      <c r="V16" s="200">
        <v>17063.176837331906</v>
      </c>
      <c r="W16" s="197">
        <v>17204.636417848305</v>
      </c>
      <c r="X16" s="197">
        <v>17346.63343852976</v>
      </c>
      <c r="Y16" s="206">
        <v>17489.178792153631</v>
      </c>
      <c r="Z16" s="203">
        <v>17632.340122247864</v>
      </c>
      <c r="AA16" s="200">
        <v>17861.629483201767</v>
      </c>
      <c r="AB16" s="197">
        <v>18012.884494116191</v>
      </c>
      <c r="AC16" s="197">
        <v>18165.013766070784</v>
      </c>
      <c r="AD16" s="206">
        <v>18318.040021278008</v>
      </c>
      <c r="AE16" s="203">
        <v>18471.85765710401</v>
      </c>
      <c r="AF16" s="200">
        <v>18626.497911870465</v>
      </c>
      <c r="AG16" s="197">
        <v>18792.861686035751</v>
      </c>
      <c r="AH16" s="197">
        <v>18960.411175154917</v>
      </c>
      <c r="AI16" s="206">
        <v>19129.187413018775</v>
      </c>
      <c r="AJ16" s="203">
        <v>19300.630396876146</v>
      </c>
      <c r="AK16" s="200">
        <v>19474.764931060934</v>
      </c>
    </row>
    <row r="17" spans="2:37" x14ac:dyDescent="0.35">
      <c r="B17" s="374"/>
      <c r="C17" s="377"/>
      <c r="D17" s="377"/>
      <c r="E17" s="151" t="s">
        <v>303</v>
      </c>
      <c r="F17" s="14" t="s">
        <v>21</v>
      </c>
      <c r="G17" s="203">
        <v>2103.1824198139393</v>
      </c>
      <c r="H17" s="200">
        <v>2379.2842862807493</v>
      </c>
      <c r="I17" s="197">
        <v>3521.2327626335573</v>
      </c>
      <c r="J17" s="206">
        <v>4118.722558667152</v>
      </c>
      <c r="K17" s="203">
        <v>4790.8777240156087</v>
      </c>
      <c r="L17" s="200">
        <v>6738.2026297069015</v>
      </c>
      <c r="M17" s="197">
        <v>7833.5126750426289</v>
      </c>
      <c r="N17" s="197">
        <v>4406.551147792924</v>
      </c>
      <c r="O17" s="206">
        <v>1199.8508289753584</v>
      </c>
      <c r="P17" s="203">
        <v>1211.8193372651112</v>
      </c>
      <c r="Q17" s="200">
        <v>1243.9075306377631</v>
      </c>
      <c r="R17" s="197">
        <v>1037.5453821793103</v>
      </c>
      <c r="S17" s="197">
        <v>1063.5249611517634</v>
      </c>
      <c r="T17" s="206">
        <v>1064.030210763281</v>
      </c>
      <c r="U17" s="203">
        <v>1178.0931920623</v>
      </c>
      <c r="V17" s="200">
        <v>1134.8345572408987</v>
      </c>
      <c r="W17" s="197">
        <v>1062.206011299098</v>
      </c>
      <c r="X17" s="197">
        <v>1082.798071412089</v>
      </c>
      <c r="Y17" s="206">
        <v>1083.4960521262099</v>
      </c>
      <c r="Z17" s="203">
        <v>1275.5173552140016</v>
      </c>
      <c r="AA17" s="200">
        <v>1381.4539311630183</v>
      </c>
      <c r="AB17" s="197">
        <v>1070.3265000908602</v>
      </c>
      <c r="AC17" s="197">
        <v>2590.8823760916293</v>
      </c>
      <c r="AD17" s="206">
        <v>1091.7797627426867</v>
      </c>
      <c r="AE17" s="203">
        <v>1109.0162336127732</v>
      </c>
      <c r="AF17" s="200">
        <v>1140.0763959489013</v>
      </c>
      <c r="AG17" s="197">
        <v>1337.5405452937957</v>
      </c>
      <c r="AH17" s="197">
        <v>968.42328731160922</v>
      </c>
      <c r="AI17" s="206">
        <v>967.97752018472556</v>
      </c>
      <c r="AJ17" s="203">
        <v>977.62729538657277</v>
      </c>
      <c r="AK17" s="200">
        <v>1018.5315066069909</v>
      </c>
    </row>
    <row r="18" spans="2:37" x14ac:dyDescent="0.35">
      <c r="B18" s="374"/>
      <c r="C18" s="377"/>
      <c r="D18" s="377"/>
      <c r="E18" s="164" t="s">
        <v>295</v>
      </c>
      <c r="F18" s="165" t="s">
        <v>21</v>
      </c>
      <c r="G18" s="204">
        <v>-1033.1398029683321</v>
      </c>
      <c r="H18" s="201">
        <v>368.69103000181985</v>
      </c>
      <c r="I18" s="198">
        <v>1538.2343087133131</v>
      </c>
      <c r="J18" s="207">
        <v>1029.1634576590136</v>
      </c>
      <c r="K18" s="204">
        <v>448.67485533799237</v>
      </c>
      <c r="L18" s="201">
        <v>-1234.4921114978297</v>
      </c>
      <c r="M18" s="198">
        <v>-2237.1751349576502</v>
      </c>
      <c r="N18" s="198">
        <v>1551.8601734407432</v>
      </c>
      <c r="O18" s="207">
        <v>4733.2105908735857</v>
      </c>
      <c r="P18" s="204">
        <v>4694.6668126917766</v>
      </c>
      <c r="Q18" s="201">
        <v>5224.4533985392864</v>
      </c>
      <c r="R18" s="198">
        <v>5556.4980774372652</v>
      </c>
      <c r="S18" s="198">
        <v>5657.9561662016013</v>
      </c>
      <c r="T18" s="207">
        <v>5786.6802123361285</v>
      </c>
      <c r="U18" s="204">
        <v>5803.6603620858541</v>
      </c>
      <c r="V18" s="201">
        <v>5985.9950478126439</v>
      </c>
      <c r="W18" s="198">
        <v>6138.2702251575729</v>
      </c>
      <c r="X18" s="198">
        <v>6198.0239410869235</v>
      </c>
      <c r="Y18" s="207">
        <v>6278.3808666290297</v>
      </c>
      <c r="Z18" s="204">
        <v>6168.148739929934</v>
      </c>
      <c r="AA18" s="201">
        <v>6202.6895665403799</v>
      </c>
      <c r="AB18" s="198">
        <v>6601.0570239172612</v>
      </c>
      <c r="AC18" s="198">
        <v>5168.6052731132295</v>
      </c>
      <c r="AD18" s="207">
        <v>6756.6902043305627</v>
      </c>
      <c r="AE18" s="204">
        <v>6829.2943089190148</v>
      </c>
      <c r="AF18" s="201">
        <v>6890.1118593965684</v>
      </c>
      <c r="AG18" s="198">
        <v>6773.5139377624528</v>
      </c>
      <c r="AH18" s="198">
        <v>7224.2127404639459</v>
      </c>
      <c r="AI18" s="207">
        <v>7306.9706919253649</v>
      </c>
      <c r="AJ18" s="204">
        <v>7380.7512231950041</v>
      </c>
      <c r="AK18" s="201">
        <v>7426.0094357398275</v>
      </c>
    </row>
    <row r="19" spans="2:37" x14ac:dyDescent="0.35">
      <c r="B19" s="375"/>
      <c r="C19" s="378"/>
      <c r="D19" s="378"/>
      <c r="E19" s="166" t="s">
        <v>296</v>
      </c>
      <c r="F19" s="167" t="s">
        <v>21</v>
      </c>
      <c r="G19" s="174">
        <v>-1033.1398029683321</v>
      </c>
      <c r="H19" s="178">
        <v>-664.44877296651225</v>
      </c>
      <c r="I19" s="176">
        <v>873.78553574680086</v>
      </c>
      <c r="J19" s="177">
        <v>1902.9489934058145</v>
      </c>
      <c r="K19" s="174">
        <v>2351.6238487438068</v>
      </c>
      <c r="L19" s="178">
        <v>1117.1317372459771</v>
      </c>
      <c r="M19" s="176">
        <v>-1120.0433977116732</v>
      </c>
      <c r="N19" s="176">
        <v>431.81677572907006</v>
      </c>
      <c r="O19" s="177">
        <v>5165.027366602656</v>
      </c>
      <c r="P19" s="174">
        <v>9859.6941792944326</v>
      </c>
      <c r="Q19" s="178">
        <v>15084.147577833719</v>
      </c>
      <c r="R19" s="176">
        <v>20640.645655270986</v>
      </c>
      <c r="S19" s="176">
        <v>26298.601821472588</v>
      </c>
      <c r="T19" s="177">
        <v>32085.282033808719</v>
      </c>
      <c r="U19" s="174">
        <v>37888.94239589457</v>
      </c>
      <c r="V19" s="178">
        <v>43874.937443707211</v>
      </c>
      <c r="W19" s="176">
        <v>50013.207668864787</v>
      </c>
      <c r="X19" s="176">
        <v>56211.231609951712</v>
      </c>
      <c r="Y19" s="177">
        <v>62489.61247658074</v>
      </c>
      <c r="Z19" s="174">
        <v>68657.761216510669</v>
      </c>
      <c r="AA19" s="178">
        <v>74860.450783051056</v>
      </c>
      <c r="AB19" s="176">
        <v>81461.507806968322</v>
      </c>
      <c r="AC19" s="176">
        <v>86630.113080081559</v>
      </c>
      <c r="AD19" s="177">
        <v>93386.803284412119</v>
      </c>
      <c r="AE19" s="174">
        <v>100216.09759333113</v>
      </c>
      <c r="AF19" s="178">
        <v>107106.20945272769</v>
      </c>
      <c r="AG19" s="176">
        <v>113879.72339049015</v>
      </c>
      <c r="AH19" s="176">
        <v>121103.9361309541</v>
      </c>
      <c r="AI19" s="177">
        <v>128410.90682287946</v>
      </c>
      <c r="AJ19" s="174">
        <v>135791.65804607447</v>
      </c>
      <c r="AK19" s="178">
        <v>143217.66748181431</v>
      </c>
    </row>
    <row r="21" spans="2:37" x14ac:dyDescent="0.35">
      <c r="E21" s="192"/>
      <c r="F21" s="194">
        <v>2022</v>
      </c>
      <c r="G21" s="195">
        <v>2023</v>
      </c>
      <c r="H21" s="195">
        <v>2024</v>
      </c>
      <c r="I21" s="195">
        <v>2025</v>
      </c>
      <c r="J21" s="195">
        <v>2026</v>
      </c>
      <c r="K21" s="194">
        <v>2027</v>
      </c>
      <c r="L21" s="195">
        <v>2028</v>
      </c>
      <c r="M21" s="195">
        <v>2029</v>
      </c>
      <c r="N21" s="195">
        <v>2030</v>
      </c>
      <c r="O21" s="195">
        <v>2031</v>
      </c>
      <c r="P21" s="194">
        <v>2032</v>
      </c>
      <c r="Q21" s="195">
        <v>2033</v>
      </c>
      <c r="R21" s="195">
        <v>2034</v>
      </c>
      <c r="S21" s="195">
        <v>2035</v>
      </c>
      <c r="T21" s="195">
        <v>2036</v>
      </c>
      <c r="U21" s="194">
        <v>2037</v>
      </c>
      <c r="V21" s="195">
        <v>2038</v>
      </c>
      <c r="W21" s="195">
        <v>2039</v>
      </c>
      <c r="X21" s="195">
        <v>2040</v>
      </c>
      <c r="Y21" s="195">
        <v>2041</v>
      </c>
      <c r="Z21" s="194">
        <v>2042</v>
      </c>
      <c r="AA21" s="195">
        <v>2043</v>
      </c>
      <c r="AB21" s="195">
        <v>2044</v>
      </c>
      <c r="AC21" s="195">
        <v>2045</v>
      </c>
      <c r="AD21" s="195">
        <v>2046</v>
      </c>
      <c r="AE21" s="194">
        <v>2047</v>
      </c>
      <c r="AF21" s="195">
        <v>2048</v>
      </c>
      <c r="AG21" s="195">
        <v>2049</v>
      </c>
      <c r="AH21" s="195">
        <v>2050</v>
      </c>
      <c r="AI21" s="195">
        <v>2051</v>
      </c>
      <c r="AJ21" s="194">
        <v>2052</v>
      </c>
    </row>
    <row r="22" spans="2:37" x14ac:dyDescent="0.35">
      <c r="E22" s="221" t="s">
        <v>469</v>
      </c>
      <c r="F22" s="203">
        <v>2103.1824198139393</v>
      </c>
      <c r="G22" s="200">
        <v>2368.2710190898506</v>
      </c>
      <c r="H22" s="197">
        <v>3539.7602620898515</v>
      </c>
      <c r="I22" s="206">
        <v>4208.3297323909919</v>
      </c>
      <c r="J22" s="203">
        <v>2979.3353027844023</v>
      </c>
      <c r="K22" s="200">
        <v>2399.3286831581263</v>
      </c>
      <c r="L22" s="197">
        <v>2760.8515530844088</v>
      </c>
      <c r="M22" s="197">
        <v>1171.1898380307509</v>
      </c>
      <c r="N22" s="206">
        <v>1219.6888644024134</v>
      </c>
      <c r="O22" s="203">
        <v>1231.855753046437</v>
      </c>
      <c r="P22" s="200">
        <v>1264.1443105769019</v>
      </c>
      <c r="Q22" s="197">
        <v>1057.9845299178407</v>
      </c>
      <c r="R22" s="197">
        <v>1084.1685003676789</v>
      </c>
      <c r="S22" s="206">
        <v>1084.8801853713558</v>
      </c>
      <c r="T22" s="203">
        <v>1199.1516664164556</v>
      </c>
      <c r="U22" s="200">
        <v>1156.1036163385957</v>
      </c>
      <c r="V22" s="197">
        <v>1083.687760987772</v>
      </c>
      <c r="W22" s="197">
        <v>1104.4946385976498</v>
      </c>
      <c r="X22" s="206">
        <v>1105.4095849836262</v>
      </c>
      <c r="Y22" s="203">
        <v>1297.6500233999921</v>
      </c>
      <c r="Z22" s="200">
        <v>3587.9480975377296</v>
      </c>
      <c r="AA22" s="197">
        <v>1092.9040349073891</v>
      </c>
      <c r="AB22" s="197">
        <v>2613.6856862563236</v>
      </c>
      <c r="AC22" s="206">
        <v>1114.8111060090278</v>
      </c>
      <c r="AD22" s="203">
        <v>1132.2778903117778</v>
      </c>
      <c r="AE22" s="200">
        <v>1163.5706692148958</v>
      </c>
      <c r="AF22" s="197">
        <v>1361.2697612924503</v>
      </c>
      <c r="AG22" s="197">
        <v>992.38979547025042</v>
      </c>
      <c r="AH22" s="206">
        <v>992.18369342495316</v>
      </c>
      <c r="AI22" s="203">
        <v>1002.0755303592027</v>
      </c>
      <c r="AJ22" s="200">
        <v>1043.2242239293471</v>
      </c>
      <c r="AK22" s="259">
        <v>51515.808733562393</v>
      </c>
    </row>
    <row r="23" spans="2:37" x14ac:dyDescent="0.35">
      <c r="E23" s="221" t="s">
        <v>441</v>
      </c>
      <c r="F23" s="203">
        <v>-1263.3192086770491</v>
      </c>
      <c r="G23" s="200">
        <v>-1113.9921563922569</v>
      </c>
      <c r="H23" s="197">
        <v>175.23479793195452</v>
      </c>
      <c r="I23" s="206">
        <v>884.28306229604846</v>
      </c>
      <c r="J23" s="203">
        <v>2914.0363232751006</v>
      </c>
      <c r="K23" s="200">
        <v>5788.0726242863147</v>
      </c>
      <c r="L23" s="197">
        <v>8393.403619072913</v>
      </c>
      <c r="M23" s="197">
        <v>12950.734880364902</v>
      </c>
      <c r="N23" s="206">
        <v>17434.553658240271</v>
      </c>
      <c r="O23" s="203">
        <v>21880.038102820792</v>
      </c>
      <c r="P23" s="200">
        <v>26958.388172221301</v>
      </c>
      <c r="Q23" s="197">
        <v>32370.160280420791</v>
      </c>
      <c r="R23" s="197">
        <v>37884.84848826228</v>
      </c>
      <c r="S23" s="206">
        <v>43529.796610890495</v>
      </c>
      <c r="T23" s="203">
        <v>49193.340359133726</v>
      </c>
      <c r="U23" s="200">
        <v>55040.933795113699</v>
      </c>
      <c r="V23" s="197">
        <v>61042.629651451476</v>
      </c>
      <c r="W23" s="197">
        <v>67106.017490216545</v>
      </c>
      <c r="X23" s="206">
        <v>73251.812440879206</v>
      </c>
      <c r="Y23" s="203">
        <v>79289.533598481357</v>
      </c>
      <c r="Z23" s="200">
        <v>83179.922491207064</v>
      </c>
      <c r="AA23" s="197">
        <v>89655.190822002623</v>
      </c>
      <c r="AB23" s="197">
        <v>94700.482053250103</v>
      </c>
      <c r="AC23" s="206">
        <v>101336.43588669661</v>
      </c>
      <c r="AD23" s="203">
        <v>108047.68535222439</v>
      </c>
      <c r="AE23" s="200">
        <v>114822.55728894776</v>
      </c>
      <c r="AF23" s="197">
        <v>121483.74466942453</v>
      </c>
      <c r="AG23" s="197">
        <v>128598.64976279135</v>
      </c>
      <c r="AH23" s="206">
        <v>135799.43632434501</v>
      </c>
      <c r="AI23" s="203">
        <v>143077.11447840891</v>
      </c>
      <c r="AJ23" s="200">
        <v>150403.14977892366</v>
      </c>
    </row>
    <row r="24" spans="2:37" x14ac:dyDescent="0.35">
      <c r="E24" s="221" t="s">
        <v>311</v>
      </c>
      <c r="F24" s="203">
        <v>2103.1824198139393</v>
      </c>
      <c r="G24" s="200">
        <v>2379.2842862807493</v>
      </c>
      <c r="H24" s="197">
        <v>3521.2327626335573</v>
      </c>
      <c r="I24" s="206">
        <v>4118.722558667152</v>
      </c>
      <c r="J24" s="203">
        <v>4790.8777240156087</v>
      </c>
      <c r="K24" s="200">
        <v>6738.2026297069015</v>
      </c>
      <c r="L24" s="197">
        <v>7833.5126750426289</v>
      </c>
      <c r="M24" s="197">
        <v>4406.551147792924</v>
      </c>
      <c r="N24" s="206">
        <v>1199.8508289753584</v>
      </c>
      <c r="O24" s="203">
        <v>1211.8193372651112</v>
      </c>
      <c r="P24" s="200">
        <v>1243.9075306377631</v>
      </c>
      <c r="Q24" s="197">
        <v>1037.5453821793103</v>
      </c>
      <c r="R24" s="197">
        <v>1063.5249611517634</v>
      </c>
      <c r="S24" s="206">
        <v>1064.030210763281</v>
      </c>
      <c r="T24" s="203">
        <v>1178.0931920623</v>
      </c>
      <c r="U24" s="200">
        <v>1134.8345572408987</v>
      </c>
      <c r="V24" s="197">
        <v>1062.206011299098</v>
      </c>
      <c r="W24" s="197">
        <v>1082.798071412089</v>
      </c>
      <c r="X24" s="206">
        <v>1083.4960521262099</v>
      </c>
      <c r="Y24" s="203">
        <v>1275.5173552140016</v>
      </c>
      <c r="Z24" s="200">
        <v>1381.4539311630183</v>
      </c>
      <c r="AA24" s="197">
        <v>1070.3265000908602</v>
      </c>
      <c r="AB24" s="197">
        <v>2590.8823760916293</v>
      </c>
      <c r="AC24" s="206">
        <v>1091.7797627426867</v>
      </c>
      <c r="AD24" s="203">
        <v>1109.0162336127732</v>
      </c>
      <c r="AE24" s="200">
        <v>1140.0763959489013</v>
      </c>
      <c r="AF24" s="197">
        <v>1337.5405452937957</v>
      </c>
      <c r="AG24" s="197">
        <v>968.42328731160922</v>
      </c>
      <c r="AH24" s="206">
        <v>967.97752018472556</v>
      </c>
      <c r="AI24" s="203">
        <v>977.62729538657277</v>
      </c>
      <c r="AJ24" s="200">
        <v>1018.5315066069909</v>
      </c>
      <c r="AK24" s="259">
        <v>63182.825048714207</v>
      </c>
    </row>
    <row r="25" spans="2:37" x14ac:dyDescent="0.35">
      <c r="E25" s="222" t="s">
        <v>310</v>
      </c>
      <c r="F25" s="220">
        <v>-1033.1398029683321</v>
      </c>
      <c r="G25" s="223">
        <v>-664.44877296651225</v>
      </c>
      <c r="H25" s="217">
        <v>873.78553574680086</v>
      </c>
      <c r="I25" s="224">
        <v>1902.9489934058145</v>
      </c>
      <c r="J25" s="220">
        <v>2351.6238487438068</v>
      </c>
      <c r="K25" s="223">
        <v>1117.1317372459771</v>
      </c>
      <c r="L25" s="217">
        <v>-1120.0433977116732</v>
      </c>
      <c r="M25" s="217">
        <v>431.81677572907006</v>
      </c>
      <c r="N25" s="224">
        <v>5165.027366602656</v>
      </c>
      <c r="O25" s="220">
        <v>9859.6941792944326</v>
      </c>
      <c r="P25" s="223">
        <v>15084.147577833719</v>
      </c>
      <c r="Q25" s="217">
        <v>20640.645655270986</v>
      </c>
      <c r="R25" s="217">
        <v>26298.601821472588</v>
      </c>
      <c r="S25" s="224">
        <v>32085.282033808719</v>
      </c>
      <c r="T25" s="220">
        <v>37888.94239589457</v>
      </c>
      <c r="U25" s="223">
        <v>43874.937443707211</v>
      </c>
      <c r="V25" s="217">
        <v>50013.207668864787</v>
      </c>
      <c r="W25" s="217">
        <v>56211.231609951712</v>
      </c>
      <c r="X25" s="224">
        <v>62489.61247658074</v>
      </c>
      <c r="Y25" s="220">
        <v>68657.761216510669</v>
      </c>
      <c r="Z25" s="223">
        <v>74860.450783051056</v>
      </c>
      <c r="AA25" s="217">
        <v>81461.507806968322</v>
      </c>
      <c r="AB25" s="217">
        <v>86630.113080081559</v>
      </c>
      <c r="AC25" s="224">
        <v>93386.803284412119</v>
      </c>
      <c r="AD25" s="220">
        <v>100216.09759333113</v>
      </c>
      <c r="AE25" s="223">
        <v>107106.20945272769</v>
      </c>
      <c r="AF25" s="217">
        <v>113879.72339049015</v>
      </c>
      <c r="AG25" s="217">
        <v>121103.9361309541</v>
      </c>
      <c r="AH25" s="224">
        <v>128410.90682287946</v>
      </c>
      <c r="AI25" s="220">
        <v>135791.65804607447</v>
      </c>
      <c r="AJ25" s="223">
        <v>143217.66748181431</v>
      </c>
    </row>
    <row r="28" spans="2:37" x14ac:dyDescent="0.35">
      <c r="E28" s="192"/>
      <c r="F28" s="194">
        <v>2022</v>
      </c>
      <c r="G28" s="194">
        <v>2027</v>
      </c>
      <c r="H28" s="194">
        <v>2032</v>
      </c>
      <c r="I28" s="194">
        <v>2037</v>
      </c>
      <c r="J28" s="194">
        <v>2042</v>
      </c>
      <c r="K28" s="194">
        <v>2047</v>
      </c>
      <c r="L28" s="194">
        <v>2052</v>
      </c>
    </row>
    <row r="29" spans="2:37" x14ac:dyDescent="0.35">
      <c r="E29" s="218" t="s">
        <v>440</v>
      </c>
      <c r="F29" s="203">
        <v>2103.1824198139393</v>
      </c>
      <c r="G29" s="203">
        <v>2399.3286831581263</v>
      </c>
      <c r="H29" s="203">
        <v>1264.1443105769019</v>
      </c>
      <c r="I29" s="203">
        <v>1156.1036163385957</v>
      </c>
      <c r="J29" s="203">
        <v>3587.9480975377296</v>
      </c>
      <c r="K29" s="203">
        <v>1163.5706692148958</v>
      </c>
      <c r="L29" s="203">
        <v>1043.2242239293471</v>
      </c>
    </row>
    <row r="30" spans="2:37" x14ac:dyDescent="0.35">
      <c r="E30" s="218" t="s">
        <v>441</v>
      </c>
      <c r="F30" s="203">
        <v>-1263.3192086770491</v>
      </c>
      <c r="G30" s="203">
        <v>5788.0726242863147</v>
      </c>
      <c r="H30" s="203">
        <v>26958.388172221301</v>
      </c>
      <c r="I30" s="203">
        <v>55040.933795113699</v>
      </c>
      <c r="J30" s="203">
        <v>83179.922491207064</v>
      </c>
      <c r="K30" s="203">
        <v>114822.55728894776</v>
      </c>
      <c r="L30" s="203">
        <v>150403.14977892366</v>
      </c>
    </row>
    <row r="31" spans="2:37" x14ac:dyDescent="0.35">
      <c r="E31" s="218" t="s">
        <v>442</v>
      </c>
      <c r="F31" s="203">
        <v>2103.1824198139393</v>
      </c>
      <c r="G31" s="203">
        <v>6738.2026297069015</v>
      </c>
      <c r="H31" s="203">
        <v>1243.9075306377631</v>
      </c>
      <c r="I31" s="203">
        <v>1134.8345572408987</v>
      </c>
      <c r="J31" s="203">
        <v>1381.4539311630183</v>
      </c>
      <c r="K31" s="203">
        <v>1140.0763959489013</v>
      </c>
      <c r="L31" s="203">
        <v>1018.5315066069909</v>
      </c>
    </row>
    <row r="32" spans="2:37" x14ac:dyDescent="0.35">
      <c r="E32" s="219" t="s">
        <v>443</v>
      </c>
      <c r="F32" s="220">
        <v>-1033.1398029683321</v>
      </c>
      <c r="G32" s="220">
        <v>1117.1317372459771</v>
      </c>
      <c r="H32" s="220">
        <v>15084.147577833719</v>
      </c>
      <c r="I32" s="220">
        <v>43874.937443707211</v>
      </c>
      <c r="J32" s="220">
        <v>74860.450783051056</v>
      </c>
      <c r="K32" s="220">
        <v>107106.20945272769</v>
      </c>
      <c r="L32" s="220">
        <v>143217.66748181431</v>
      </c>
    </row>
    <row r="34" spans="23:26" x14ac:dyDescent="0.35">
      <c r="Z34" t="s">
        <v>456</v>
      </c>
    </row>
    <row r="42" spans="23:26" x14ac:dyDescent="0.35">
      <c r="W42" t="s">
        <v>457</v>
      </c>
    </row>
  </sheetData>
  <mergeCells count="9">
    <mergeCell ref="B5:B9"/>
    <mergeCell ref="B10:B14"/>
    <mergeCell ref="B15:B19"/>
    <mergeCell ref="C5:C9"/>
    <mergeCell ref="D5:D9"/>
    <mergeCell ref="C10:C14"/>
    <mergeCell ref="C15:C19"/>
    <mergeCell ref="D10:D14"/>
    <mergeCell ref="D15:D19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2:K50"/>
  <sheetViews>
    <sheetView showGridLines="0" topLeftCell="A28" workbookViewId="0">
      <selection activeCell="E29" sqref="E29"/>
    </sheetView>
  </sheetViews>
  <sheetFormatPr defaultRowHeight="14.5" x14ac:dyDescent="0.35"/>
  <cols>
    <col min="2" max="2" width="32.453125" customWidth="1"/>
    <col min="4" max="5" width="25.7265625" customWidth="1"/>
    <col min="9" max="9" width="10.453125" customWidth="1"/>
    <col min="11" max="11" width="11.26953125" customWidth="1"/>
  </cols>
  <sheetData>
    <row r="2" spans="2:11" ht="52" x14ac:dyDescent="0.35">
      <c r="B2" s="381" t="s">
        <v>340</v>
      </c>
      <c r="C2" s="382"/>
      <c r="D2" s="382"/>
      <c r="E2" s="382"/>
      <c r="G2" s="234" t="s">
        <v>352</v>
      </c>
      <c r="H2" s="379" t="s">
        <v>331</v>
      </c>
      <c r="I2" s="380"/>
      <c r="J2" s="379" t="s">
        <v>332</v>
      </c>
      <c r="K2" s="380"/>
    </row>
    <row r="3" spans="2:11" x14ac:dyDescent="0.35">
      <c r="B3" s="382"/>
      <c r="C3" s="382"/>
      <c r="D3" s="382"/>
      <c r="E3" s="382"/>
      <c r="G3" s="235" t="s">
        <v>333</v>
      </c>
      <c r="H3" s="238">
        <v>0.435</v>
      </c>
      <c r="I3" s="240">
        <v>9.6999999999999993</v>
      </c>
      <c r="J3" s="238">
        <v>0.31390000000000001</v>
      </c>
      <c r="K3" s="240">
        <v>7</v>
      </c>
    </row>
    <row r="4" spans="2:11" ht="15" x14ac:dyDescent="0.35">
      <c r="B4" s="382"/>
      <c r="C4" s="382"/>
      <c r="D4" s="382"/>
      <c r="E4" s="382"/>
      <c r="G4" s="235" t="s">
        <v>334</v>
      </c>
      <c r="H4" s="238">
        <v>0.65259999999999996</v>
      </c>
      <c r="I4" s="240">
        <v>44.9</v>
      </c>
      <c r="J4" s="238">
        <v>0.63660000000000005</v>
      </c>
      <c r="K4" s="240">
        <v>43.8</v>
      </c>
    </row>
    <row r="5" spans="2:11" ht="15" customHeight="1" x14ac:dyDescent="0.35">
      <c r="B5" s="381" t="s">
        <v>342</v>
      </c>
      <c r="C5" s="381"/>
      <c r="D5" s="381"/>
      <c r="E5" s="381"/>
      <c r="G5" s="235" t="s">
        <v>335</v>
      </c>
      <c r="H5" s="238">
        <v>0.66249999999999998</v>
      </c>
      <c r="I5" s="240">
        <v>577</v>
      </c>
      <c r="J5" s="238">
        <v>0.5121</v>
      </c>
      <c r="K5" s="240">
        <v>446</v>
      </c>
    </row>
    <row r="6" spans="2:11" x14ac:dyDescent="0.35">
      <c r="B6" s="381"/>
      <c r="C6" s="381"/>
      <c r="D6" s="381"/>
      <c r="E6" s="381"/>
      <c r="G6" s="236" t="s">
        <v>336</v>
      </c>
      <c r="H6" s="238">
        <v>0.49359999999999998</v>
      </c>
      <c r="I6" s="240">
        <v>348</v>
      </c>
      <c r="J6" s="238">
        <v>0.34179999999999999</v>
      </c>
      <c r="K6" s="240">
        <v>241</v>
      </c>
    </row>
    <row r="7" spans="2:11" x14ac:dyDescent="0.35">
      <c r="B7" s="381" t="s">
        <v>341</v>
      </c>
      <c r="C7" s="381"/>
      <c r="D7" s="381"/>
      <c r="E7" s="381"/>
      <c r="G7" s="236" t="s">
        <v>337</v>
      </c>
      <c r="H7" s="238">
        <v>0.45669999999999999</v>
      </c>
      <c r="I7" s="240" t="s">
        <v>338</v>
      </c>
      <c r="J7" s="238">
        <v>0.3604</v>
      </c>
      <c r="K7" s="240">
        <v>26.2</v>
      </c>
    </row>
    <row r="8" spans="2:11" ht="15" x14ac:dyDescent="0.35">
      <c r="B8" s="381"/>
      <c r="C8" s="381"/>
      <c r="D8" s="381"/>
      <c r="E8" s="381"/>
      <c r="G8" s="237" t="s">
        <v>339</v>
      </c>
      <c r="H8" s="239">
        <v>0.59970000000000001</v>
      </c>
      <c r="I8" s="241">
        <v>591279</v>
      </c>
      <c r="J8" s="239">
        <v>0.45429999999999998</v>
      </c>
      <c r="K8" s="241">
        <v>447933</v>
      </c>
    </row>
    <row r="9" spans="2:11" x14ac:dyDescent="0.35">
      <c r="I9" t="s">
        <v>376</v>
      </c>
      <c r="K9" t="s">
        <v>376</v>
      </c>
    </row>
    <row r="10" spans="2:11" x14ac:dyDescent="0.35">
      <c r="G10" t="s">
        <v>343</v>
      </c>
      <c r="H10" s="243">
        <f>100%-(I3+0.88*I5+0.54*I4)/(I3*100%/H3+0.88*I5*100%/H5+0.54*I4*100%/H4)</f>
        <v>0.34408786933793034</v>
      </c>
      <c r="I10" s="265">
        <f>K10/J10*H10</f>
        <v>7.0560290208752949</v>
      </c>
      <c r="J10" s="243">
        <f>100%-(K3+0.88*K5+0.54*K4)/(K3*100%/J3+0.88*K5*100%/J5+0.54*K4*100%/J4)</f>
        <v>0.48765087036907695</v>
      </c>
      <c r="K10" s="266">
        <v>10</v>
      </c>
    </row>
    <row r="11" spans="2:11" x14ac:dyDescent="0.35">
      <c r="G11" t="s">
        <v>344</v>
      </c>
      <c r="H11" s="242">
        <f>100%-H7</f>
        <v>0.54330000000000001</v>
      </c>
      <c r="I11" s="265">
        <f t="shared" ref="I11:I12" si="0">K11/J11*H11</f>
        <v>8.4943714821763603</v>
      </c>
      <c r="J11" s="242">
        <f>100%-J7</f>
        <v>0.63959999999999995</v>
      </c>
      <c r="K11" s="266">
        <v>10</v>
      </c>
    </row>
    <row r="12" spans="2:11" x14ac:dyDescent="0.35">
      <c r="G12" t="s">
        <v>345</v>
      </c>
      <c r="H12" s="242">
        <f>100%-H8</f>
        <v>0.40029999999999999</v>
      </c>
      <c r="I12" s="265">
        <f t="shared" si="0"/>
        <v>7.3355323437786319</v>
      </c>
      <c r="J12" s="242">
        <f>100%-J8</f>
        <v>0.54570000000000007</v>
      </c>
      <c r="K12" s="266">
        <v>10</v>
      </c>
    </row>
    <row r="13" spans="2:11" x14ac:dyDescent="0.35">
      <c r="D13" s="258" t="s">
        <v>437</v>
      </c>
      <c r="E13" s="258" t="s">
        <v>438</v>
      </c>
    </row>
    <row r="14" spans="2:11" x14ac:dyDescent="0.35">
      <c r="B14" s="256" t="s">
        <v>350</v>
      </c>
      <c r="C14" s="257"/>
      <c r="D14" s="247">
        <v>10</v>
      </c>
      <c r="E14" s="247">
        <v>7</v>
      </c>
    </row>
    <row r="15" spans="2:11" x14ac:dyDescent="0.35">
      <c r="B15" s="250" t="s">
        <v>348</v>
      </c>
      <c r="C15" s="251"/>
      <c r="D15" s="260">
        <f>I15</f>
        <v>9.8382838101828707</v>
      </c>
      <c r="E15" s="260">
        <f>K15</f>
        <v>9.0241320850796711</v>
      </c>
      <c r="H15" s="259">
        <f>ekon.srovnání!D10</f>
        <v>86344.714031688942</v>
      </c>
      <c r="I15" s="265">
        <f>10/87764*H15</f>
        <v>9.8382838101828707</v>
      </c>
      <c r="J15" s="259">
        <f>ekon.srovnání!D15</f>
        <v>79199.392831493227</v>
      </c>
      <c r="K15" s="265">
        <f>10/87764*J15</f>
        <v>9.0241320850796711</v>
      </c>
    </row>
    <row r="16" spans="2:11" x14ac:dyDescent="0.35">
      <c r="B16" s="250" t="s">
        <v>318</v>
      </c>
      <c r="C16" s="251"/>
      <c r="D16" s="260">
        <f>I16</f>
        <v>10.889261845743301</v>
      </c>
      <c r="E16" s="218">
        <f>K16</f>
        <v>10</v>
      </c>
      <c r="H16" s="261">
        <f>'scénář OZE + ZP'!DW45</f>
        <v>2921.2239413091365</v>
      </c>
      <c r="I16" s="265">
        <f>K16/J16*H16</f>
        <v>10.889261845743301</v>
      </c>
      <c r="J16" s="261">
        <f>'scénář OZE + EDU'!DW45</f>
        <v>2682.6647964674175</v>
      </c>
      <c r="K16" s="266">
        <v>10</v>
      </c>
    </row>
    <row r="17" spans="2:11" x14ac:dyDescent="0.35">
      <c r="B17" s="250" t="s">
        <v>319</v>
      </c>
      <c r="C17" s="251"/>
      <c r="D17" s="260">
        <f>I18</f>
        <v>6.3276021040796948</v>
      </c>
      <c r="E17" s="260">
        <f>K18</f>
        <v>2.3336899052737889</v>
      </c>
      <c r="H17" s="259">
        <f>ekon.srovnání!AK22</f>
        <v>51515.808733562393</v>
      </c>
      <c r="I17" s="266"/>
      <c r="J17" s="259">
        <f>ekon.srovnání!AK24</f>
        <v>63182.825048714207</v>
      </c>
      <c r="K17" s="266"/>
    </row>
    <row r="18" spans="2:11" x14ac:dyDescent="0.35">
      <c r="B18" s="252" t="s">
        <v>320</v>
      </c>
      <c r="C18" s="253"/>
      <c r="D18" s="248">
        <v>10</v>
      </c>
      <c r="E18" s="248">
        <v>8</v>
      </c>
      <c r="H18" s="259">
        <f>70000-H17</f>
        <v>18484.191266437607</v>
      </c>
      <c r="I18" s="265">
        <f>10/29212*H18</f>
        <v>6.3276021040796948</v>
      </c>
      <c r="J18" s="259">
        <f>70000-J17</f>
        <v>6817.1749512857932</v>
      </c>
      <c r="K18" s="265">
        <f>10/29212*J18</f>
        <v>2.3336899052737889</v>
      </c>
    </row>
    <row r="19" spans="2:11" x14ac:dyDescent="0.35">
      <c r="B19" s="252" t="s">
        <v>321</v>
      </c>
      <c r="C19" s="253"/>
      <c r="D19" s="248">
        <v>10</v>
      </c>
      <c r="E19" s="248">
        <v>10</v>
      </c>
    </row>
    <row r="20" spans="2:11" x14ac:dyDescent="0.35">
      <c r="B20" s="254" t="s">
        <v>322</v>
      </c>
      <c r="C20" s="255"/>
      <c r="D20" s="249">
        <v>10</v>
      </c>
      <c r="E20" s="249">
        <v>7</v>
      </c>
    </row>
    <row r="22" spans="2:11" x14ac:dyDescent="0.35">
      <c r="I22" t="s">
        <v>456</v>
      </c>
    </row>
    <row r="24" spans="2:11" x14ac:dyDescent="0.35">
      <c r="B24" s="383" t="s">
        <v>327</v>
      </c>
      <c r="C24" s="385" t="s">
        <v>328</v>
      </c>
      <c r="D24" s="387"/>
      <c r="E24" s="388"/>
    </row>
    <row r="25" spans="2:11" x14ac:dyDescent="0.35">
      <c r="B25" s="384"/>
      <c r="C25" s="386"/>
      <c r="D25" s="258" t="s">
        <v>447</v>
      </c>
      <c r="E25" s="258" t="s">
        <v>438</v>
      </c>
    </row>
    <row r="26" spans="2:11" x14ac:dyDescent="0.35">
      <c r="B26" s="389" t="s">
        <v>316</v>
      </c>
      <c r="C26" s="390"/>
      <c r="D26" s="390"/>
      <c r="E26" s="391"/>
    </row>
    <row r="27" spans="2:11" x14ac:dyDescent="0.35">
      <c r="B27" s="230" t="s">
        <v>317</v>
      </c>
      <c r="C27" s="231">
        <v>20</v>
      </c>
      <c r="D27" s="262">
        <f t="shared" ref="D27" si="1">D14</f>
        <v>10</v>
      </c>
      <c r="E27" s="262">
        <f>E14</f>
        <v>7</v>
      </c>
    </row>
    <row r="28" spans="2:11" x14ac:dyDescent="0.35">
      <c r="B28" s="229" t="s">
        <v>348</v>
      </c>
      <c r="C28" s="226">
        <v>20</v>
      </c>
      <c r="D28" s="245">
        <f t="shared" ref="D28:E28" si="2">D15</f>
        <v>9.8382838101828707</v>
      </c>
      <c r="E28" s="245">
        <f t="shared" si="2"/>
        <v>9.0241320850796711</v>
      </c>
    </row>
    <row r="29" spans="2:11" x14ac:dyDescent="0.35">
      <c r="B29" s="229" t="s">
        <v>351</v>
      </c>
      <c r="C29" s="226">
        <v>20</v>
      </c>
      <c r="D29" s="245">
        <f t="shared" ref="D29:E29" si="3">D16</f>
        <v>10.889261845743301</v>
      </c>
      <c r="E29" s="245">
        <f t="shared" si="3"/>
        <v>10</v>
      </c>
    </row>
    <row r="30" spans="2:11" x14ac:dyDescent="0.35">
      <c r="B30" s="229" t="s">
        <v>319</v>
      </c>
      <c r="C30" s="226">
        <v>10</v>
      </c>
      <c r="D30" s="245">
        <f t="shared" ref="D30:E30" si="4">D17</f>
        <v>6.3276021040796948</v>
      </c>
      <c r="E30" s="245">
        <f t="shared" si="4"/>
        <v>2.3336899052737889</v>
      </c>
    </row>
    <row r="31" spans="2:11" x14ac:dyDescent="0.35">
      <c r="B31" s="229" t="s">
        <v>320</v>
      </c>
      <c r="C31" s="226">
        <v>20</v>
      </c>
      <c r="D31" s="245">
        <f t="shared" ref="D31:E31" si="5">D18</f>
        <v>10</v>
      </c>
      <c r="E31" s="245">
        <f t="shared" si="5"/>
        <v>8</v>
      </c>
    </row>
    <row r="32" spans="2:11" x14ac:dyDescent="0.35">
      <c r="B32" s="229" t="s">
        <v>321</v>
      </c>
      <c r="C32" s="226">
        <v>20</v>
      </c>
      <c r="D32" s="245">
        <f t="shared" ref="D32:E32" si="6">D19</f>
        <v>10</v>
      </c>
      <c r="E32" s="245">
        <f t="shared" si="6"/>
        <v>10</v>
      </c>
    </row>
    <row r="33" spans="2:5" x14ac:dyDescent="0.35">
      <c r="B33" s="232" t="s">
        <v>322</v>
      </c>
      <c r="C33" s="233">
        <v>15</v>
      </c>
      <c r="D33" s="263">
        <f t="shared" ref="D33:E33" si="7">D20</f>
        <v>10</v>
      </c>
      <c r="E33" s="263">
        <f t="shared" si="7"/>
        <v>7</v>
      </c>
    </row>
    <row r="34" spans="2:5" x14ac:dyDescent="0.35">
      <c r="B34" s="389" t="s">
        <v>323</v>
      </c>
      <c r="C34" s="390"/>
      <c r="D34" s="390"/>
      <c r="E34" s="391"/>
    </row>
    <row r="35" spans="2:5" x14ac:dyDescent="0.35">
      <c r="B35" s="230" t="s">
        <v>346</v>
      </c>
      <c r="C35" s="225">
        <v>20</v>
      </c>
      <c r="D35" s="244">
        <f>I10</f>
        <v>7.0560290208752949</v>
      </c>
      <c r="E35" s="244">
        <f>K10</f>
        <v>10</v>
      </c>
    </row>
    <row r="36" spans="2:5" x14ac:dyDescent="0.35">
      <c r="B36" s="229" t="s">
        <v>347</v>
      </c>
      <c r="C36" s="226">
        <v>5</v>
      </c>
      <c r="D36" s="245">
        <f>I11</f>
        <v>8.4943714821763603</v>
      </c>
      <c r="E36" s="245">
        <f>K11</f>
        <v>10</v>
      </c>
    </row>
    <row r="37" spans="2:5" ht="16" x14ac:dyDescent="0.35">
      <c r="B37" s="228" t="s">
        <v>349</v>
      </c>
      <c r="C37" s="227">
        <v>20</v>
      </c>
      <c r="D37" s="246">
        <f>I12</f>
        <v>7.3355323437786319</v>
      </c>
      <c r="E37" s="246">
        <f>K12</f>
        <v>10</v>
      </c>
    </row>
    <row r="38" spans="2:5" x14ac:dyDescent="0.35">
      <c r="B38" s="389" t="s">
        <v>324</v>
      </c>
      <c r="C38" s="390"/>
      <c r="D38" s="390"/>
      <c r="E38" s="391"/>
    </row>
    <row r="39" spans="2:5" x14ac:dyDescent="0.35">
      <c r="B39" s="392" t="s">
        <v>325</v>
      </c>
      <c r="C39" s="393"/>
      <c r="D39" s="262">
        <f t="shared" ref="D39:E39" si="8">$C$27*D27+$C$28*D28+$C$29*D29+$C$30*D30+$C$31*D31+$C$32*D32+$C$33*D33+$C$35*D35+$C$36*D36+$C$37*D37</f>
        <v>1558.1300188632806</v>
      </c>
      <c r="E39" s="262">
        <f t="shared" si="8"/>
        <v>1458.8195407543312</v>
      </c>
    </row>
    <row r="40" spans="2:5" x14ac:dyDescent="0.35">
      <c r="B40" s="394" t="s">
        <v>326</v>
      </c>
      <c r="C40" s="395"/>
      <c r="D40" s="264">
        <f>_xlfn.RANK.AVG(D39,D39:E39)</f>
        <v>1</v>
      </c>
      <c r="E40" s="264">
        <f>_xlfn.RANK.AVG(E39,D39:E39)</f>
        <v>2</v>
      </c>
    </row>
    <row r="46" spans="2:5" x14ac:dyDescent="0.35">
      <c r="B46" s="383" t="s">
        <v>327</v>
      </c>
      <c r="C46" s="385" t="s">
        <v>328</v>
      </c>
      <c r="D46" s="387"/>
      <c r="E46" s="388"/>
    </row>
    <row r="47" spans="2:5" x14ac:dyDescent="0.35">
      <c r="B47" s="384"/>
      <c r="C47" s="386"/>
      <c r="D47" s="258" t="s">
        <v>329</v>
      </c>
      <c r="E47" s="258" t="s">
        <v>330</v>
      </c>
    </row>
    <row r="48" spans="2:5" x14ac:dyDescent="0.35">
      <c r="B48" s="230" t="s">
        <v>346</v>
      </c>
      <c r="C48" s="225">
        <v>20</v>
      </c>
      <c r="D48" s="244">
        <v>7.0560290208752949</v>
      </c>
      <c r="E48" s="244">
        <v>10</v>
      </c>
    </row>
    <row r="49" spans="2:5" x14ac:dyDescent="0.35">
      <c r="B49" s="229" t="s">
        <v>347</v>
      </c>
      <c r="C49" s="226">
        <v>10</v>
      </c>
      <c r="D49" s="245">
        <v>8.4943714821763603</v>
      </c>
      <c r="E49" s="245">
        <v>10</v>
      </c>
    </row>
    <row r="50" spans="2:5" ht="16" x14ac:dyDescent="0.35">
      <c r="B50" s="228" t="s">
        <v>349</v>
      </c>
      <c r="C50" s="227">
        <v>20</v>
      </c>
      <c r="D50" s="246">
        <v>7.3355323437786319</v>
      </c>
      <c r="E50" s="246">
        <v>10</v>
      </c>
    </row>
  </sheetData>
  <mergeCells count="16">
    <mergeCell ref="B26:E26"/>
    <mergeCell ref="B34:E34"/>
    <mergeCell ref="B38:E38"/>
    <mergeCell ref="B46:B47"/>
    <mergeCell ref="C46:C47"/>
    <mergeCell ref="D46:E46"/>
    <mergeCell ref="B39:C39"/>
    <mergeCell ref="B40:C40"/>
    <mergeCell ref="H2:I2"/>
    <mergeCell ref="J2:K2"/>
    <mergeCell ref="B2:E4"/>
    <mergeCell ref="B24:B25"/>
    <mergeCell ref="C24:C25"/>
    <mergeCell ref="D24:E24"/>
    <mergeCell ref="B5:E6"/>
    <mergeCell ref="B7:E8"/>
  </mergeCells>
  <pageMargins left="0.7" right="0.7" top="0.78740157499999996" bottom="0.78740157499999996" header="0.3" footer="0.3"/>
  <pageSetup paperSize="9" orientation="portrait" r:id="rId1"/>
  <ignoredErrors>
    <ignoredError sqref="I10 I11:I12" formula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2:AQ52"/>
  <sheetViews>
    <sheetView topLeftCell="S27" zoomScale="90" zoomScaleNormal="90" workbookViewId="0">
      <selection activeCell="AQ40" sqref="AQ40"/>
    </sheetView>
  </sheetViews>
  <sheetFormatPr defaultColWidth="9.1796875" defaultRowHeight="14.5" x14ac:dyDescent="0.35"/>
  <cols>
    <col min="1" max="1" width="9.1796875" style="72"/>
    <col min="2" max="2" width="11.54296875" style="72" bestFit="1" customWidth="1"/>
    <col min="3" max="3" width="18.81640625" style="72" customWidth="1"/>
    <col min="4" max="4" width="16.81640625" style="72" customWidth="1"/>
    <col min="5" max="5" width="19.453125" style="72" customWidth="1"/>
    <col min="6" max="7" width="11.54296875" style="72" bestFit="1" customWidth="1"/>
    <col min="8" max="8" width="27.7265625" style="72" customWidth="1"/>
    <col min="9" max="10" width="11.54296875" style="72" customWidth="1"/>
    <col min="11" max="11" width="9.1796875" style="72"/>
    <col min="12" max="12" width="11.54296875" style="72" bestFit="1" customWidth="1"/>
    <col min="13" max="13" width="9.1796875" style="72"/>
    <col min="14" max="15" width="11.54296875" style="72" bestFit="1" customWidth="1"/>
    <col min="16" max="18" width="9.1796875" style="72"/>
    <col min="19" max="19" width="11.54296875" style="72" bestFit="1" customWidth="1"/>
    <col min="20" max="16384" width="9.1796875" style="72"/>
  </cols>
  <sheetData>
    <row r="2" spans="2:19" ht="29" x14ac:dyDescent="0.35">
      <c r="C2" s="73" t="s">
        <v>142</v>
      </c>
      <c r="D2" s="73" t="s">
        <v>145</v>
      </c>
      <c r="E2" s="73"/>
    </row>
    <row r="3" spans="2:19" ht="29.5" thickBot="1" x14ac:dyDescent="0.4">
      <c r="C3" s="73" t="s">
        <v>143</v>
      </c>
      <c r="D3" s="73" t="s">
        <v>146</v>
      </c>
      <c r="E3" s="73" t="s">
        <v>147</v>
      </c>
      <c r="F3" s="73" t="s">
        <v>149</v>
      </c>
      <c r="G3" s="73" t="s">
        <v>150</v>
      </c>
      <c r="H3" s="73" t="s">
        <v>22</v>
      </c>
      <c r="I3" s="73" t="s">
        <v>153</v>
      </c>
      <c r="J3" s="73"/>
    </row>
    <row r="4" spans="2:19" x14ac:dyDescent="0.35">
      <c r="B4" s="61" t="s">
        <v>119</v>
      </c>
      <c r="C4" s="69" t="s">
        <v>144</v>
      </c>
      <c r="D4" s="70" t="s">
        <v>148</v>
      </c>
      <c r="E4" s="69" t="s">
        <v>148</v>
      </c>
      <c r="F4" s="69" t="s">
        <v>144</v>
      </c>
      <c r="G4" s="75" t="s">
        <v>151</v>
      </c>
      <c r="H4" s="75" t="s">
        <v>152</v>
      </c>
      <c r="I4" s="75" t="s">
        <v>152</v>
      </c>
      <c r="J4" s="73"/>
      <c r="L4" s="397" t="s">
        <v>131</v>
      </c>
      <c r="M4" s="398"/>
      <c r="N4" s="398"/>
      <c r="O4" s="398"/>
      <c r="P4" s="399"/>
    </row>
    <row r="5" spans="2:19" ht="26.5" thickBot="1" x14ac:dyDescent="0.4">
      <c r="B5" s="61"/>
      <c r="C5" s="67" t="s">
        <v>121</v>
      </c>
      <c r="D5" s="68">
        <v>1442.53</v>
      </c>
      <c r="E5" s="67">
        <v>183.42</v>
      </c>
      <c r="F5" s="73">
        <f>(1.89+7.56)/2</f>
        <v>4.7249999999999996</v>
      </c>
      <c r="G5" s="73">
        <f>(12*E5)/F5+D5</f>
        <v>1908.3585714285714</v>
      </c>
      <c r="H5" s="76">
        <f>G5/1.21*I16</f>
        <v>2050.3025974025973</v>
      </c>
      <c r="I5" s="73"/>
      <c r="J5" s="73"/>
      <c r="L5" s="66" t="s">
        <v>132</v>
      </c>
      <c r="M5" s="62" t="s">
        <v>133</v>
      </c>
      <c r="N5" s="62" t="s">
        <v>134</v>
      </c>
      <c r="O5" s="62" t="s">
        <v>135</v>
      </c>
      <c r="P5" s="63" t="s">
        <v>136</v>
      </c>
    </row>
    <row r="6" spans="2:19" ht="25" x14ac:dyDescent="0.35">
      <c r="B6" s="61" t="s">
        <v>120</v>
      </c>
      <c r="C6" s="67" t="s">
        <v>122</v>
      </c>
      <c r="D6" s="68">
        <v>1358.24</v>
      </c>
      <c r="E6" s="67">
        <v>322.88</v>
      </c>
      <c r="F6" s="73">
        <f>(7.56+15)/2</f>
        <v>11.28</v>
      </c>
      <c r="G6" s="73">
        <f t="shared" ref="G6:G10" si="0">(12*E6)/F6+D6</f>
        <v>1701.7293617021278</v>
      </c>
      <c r="H6" s="73">
        <f>G6/1.21*I16</f>
        <v>1828.3042729031126</v>
      </c>
      <c r="I6" s="73"/>
      <c r="J6" s="73"/>
      <c r="L6" s="72">
        <v>1952778.4546300003</v>
      </c>
      <c r="M6" s="72">
        <v>540350.73384999996</v>
      </c>
      <c r="N6" s="72">
        <v>532539.34724300005</v>
      </c>
      <c r="O6" s="72">
        <v>1031014.05605</v>
      </c>
      <c r="P6" s="72">
        <v>4056682.5917730001</v>
      </c>
    </row>
    <row r="7" spans="2:19" x14ac:dyDescent="0.35">
      <c r="B7" s="61"/>
      <c r="C7" s="67" t="s">
        <v>123</v>
      </c>
      <c r="D7" s="68">
        <v>1337.33</v>
      </c>
      <c r="E7" s="67">
        <v>349.01</v>
      </c>
      <c r="F7" s="73">
        <f>(15+25)/2</f>
        <v>20</v>
      </c>
      <c r="G7" s="73">
        <f t="shared" si="0"/>
        <v>1546.7359999999999</v>
      </c>
      <c r="H7" s="73">
        <f>G7/1.21*I16</f>
        <v>1661.7824793388429</v>
      </c>
      <c r="I7" s="73"/>
      <c r="J7" s="73"/>
    </row>
    <row r="8" spans="2:19" x14ac:dyDescent="0.35">
      <c r="B8" s="61"/>
      <c r="C8" s="67" t="s">
        <v>124</v>
      </c>
      <c r="D8" s="68">
        <v>1300.69</v>
      </c>
      <c r="E8" s="67">
        <v>425.35</v>
      </c>
      <c r="F8" s="73">
        <f>(25+30)/2</f>
        <v>27.5</v>
      </c>
      <c r="G8" s="73">
        <f t="shared" si="0"/>
        <v>1486.2972727272727</v>
      </c>
      <c r="H8" s="76">
        <f>G8/1.21*I16</f>
        <v>1596.848309541698</v>
      </c>
      <c r="I8" s="73"/>
      <c r="J8" s="73"/>
      <c r="L8" s="72">
        <f>L6+M6</f>
        <v>2493129.18848</v>
      </c>
      <c r="N8" s="72">
        <f>N6</f>
        <v>532539.34724300005</v>
      </c>
      <c r="O8" s="72">
        <f>O6</f>
        <v>1031014.05605</v>
      </c>
      <c r="S8" s="72">
        <f>SUM(L8:R8)</f>
        <v>4056682.5917729996</v>
      </c>
    </row>
    <row r="9" spans="2:19" x14ac:dyDescent="0.35">
      <c r="B9" s="61"/>
      <c r="C9" s="67" t="s">
        <v>125</v>
      </c>
      <c r="D9" s="68">
        <v>1300.69</v>
      </c>
      <c r="E9" s="67">
        <v>577.80999999999995</v>
      </c>
      <c r="F9" s="73">
        <f>(30+45)/2</f>
        <v>37.5</v>
      </c>
      <c r="G9" s="73">
        <f t="shared" si="0"/>
        <v>1485.5892000000001</v>
      </c>
      <c r="H9" s="73">
        <f>G9/1.21*I16</f>
        <v>1596.0875702479343</v>
      </c>
      <c r="I9" s="73"/>
      <c r="J9" s="73"/>
      <c r="L9" s="72">
        <f>L8/S8</f>
        <v>0.61457339391947885</v>
      </c>
      <c r="N9" s="72">
        <f>N8/S8</f>
        <v>0.13127459080062023</v>
      </c>
      <c r="O9" s="72">
        <f>O8/S8</f>
        <v>0.25415201527990106</v>
      </c>
      <c r="S9" s="72">
        <f>SUM(L9:R9)</f>
        <v>1</v>
      </c>
    </row>
    <row r="10" spans="2:19" x14ac:dyDescent="0.35">
      <c r="B10" s="61"/>
      <c r="C10" s="67" t="s">
        <v>126</v>
      </c>
      <c r="D10" s="68">
        <v>1265.6400000000001</v>
      </c>
      <c r="E10" s="67">
        <v>709.27</v>
      </c>
      <c r="F10" s="73">
        <f>(45+63)/2</f>
        <v>54</v>
      </c>
      <c r="G10" s="73">
        <f t="shared" si="0"/>
        <v>1423.2555555555557</v>
      </c>
      <c r="H10" s="76">
        <f>650*I16</f>
        <v>845</v>
      </c>
      <c r="I10" s="73"/>
      <c r="J10" s="73"/>
    </row>
    <row r="11" spans="2:19" x14ac:dyDescent="0.35">
      <c r="B11" s="61"/>
      <c r="C11" s="67" t="s">
        <v>127</v>
      </c>
      <c r="D11" s="68">
        <v>1196.67</v>
      </c>
      <c r="E11" s="67" t="s">
        <v>128</v>
      </c>
    </row>
    <row r="12" spans="2:19" ht="25.5" customHeight="1" x14ac:dyDescent="0.35">
      <c r="B12" s="61"/>
      <c r="C12" s="396" t="s">
        <v>129</v>
      </c>
      <c r="D12" s="396"/>
      <c r="E12" s="396"/>
      <c r="I12" s="78">
        <f>H5*O9+H8*N9+H10*L9</f>
        <v>1250.0286633311939</v>
      </c>
      <c r="J12" s="78" t="s">
        <v>154</v>
      </c>
    </row>
    <row r="13" spans="2:19" ht="27" customHeight="1" x14ac:dyDescent="0.35">
      <c r="B13" s="61"/>
      <c r="C13" s="396" t="s">
        <v>130</v>
      </c>
      <c r="D13" s="396"/>
      <c r="E13" s="396"/>
      <c r="I13" s="77">
        <f>1000*I12/3.6</f>
        <v>347230.18425866496</v>
      </c>
      <c r="J13" s="78" t="s">
        <v>23</v>
      </c>
    </row>
    <row r="14" spans="2:19" x14ac:dyDescent="0.35">
      <c r="I14" s="72">
        <v>267100.14173743455</v>
      </c>
    </row>
    <row r="16" spans="2:19" x14ac:dyDescent="0.35">
      <c r="H16" s="334" t="s">
        <v>444</v>
      </c>
      <c r="I16" s="335">
        <v>1.3</v>
      </c>
    </row>
    <row r="21" spans="3:42" x14ac:dyDescent="0.35">
      <c r="H21" s="72">
        <v>4056682.5917730001</v>
      </c>
      <c r="I21" s="72" t="s">
        <v>242</v>
      </c>
    </row>
    <row r="22" spans="3:42" x14ac:dyDescent="0.35">
      <c r="H22" s="72">
        <f>(H21*3.6)/1000</f>
        <v>14604.057330382801</v>
      </c>
      <c r="I22" s="72" t="s">
        <v>245</v>
      </c>
    </row>
    <row r="26" spans="3:42" x14ac:dyDescent="0.35">
      <c r="C26" s="400" t="s">
        <v>254</v>
      </c>
      <c r="D26" s="400"/>
      <c r="E26" s="400"/>
      <c r="F26" s="400"/>
      <c r="G26" s="400"/>
    </row>
    <row r="27" spans="3:42" x14ac:dyDescent="0.35">
      <c r="C27" s="73" t="s">
        <v>249</v>
      </c>
      <c r="D27" s="73" t="s">
        <v>250</v>
      </c>
      <c r="E27" s="73" t="s">
        <v>251</v>
      </c>
      <c r="F27" s="73" t="s">
        <v>252</v>
      </c>
      <c r="G27" s="73" t="s">
        <v>253</v>
      </c>
      <c r="H27" s="118"/>
      <c r="I27" s="115"/>
      <c r="J27" s="115"/>
      <c r="K27" s="115"/>
      <c r="L27" s="115"/>
      <c r="M27" s="115"/>
      <c r="N27" s="115"/>
      <c r="O27" s="115"/>
      <c r="P27" s="115"/>
      <c r="Q27" s="115"/>
      <c r="R27" s="115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  <c r="AF27" s="115"/>
      <c r="AG27" s="115"/>
      <c r="AH27" s="115"/>
      <c r="AI27" s="115"/>
      <c r="AJ27" s="115"/>
      <c r="AK27" s="115"/>
      <c r="AL27" s="115"/>
      <c r="AM27" s="115"/>
      <c r="AN27" s="115"/>
      <c r="AO27" s="115"/>
      <c r="AP27" s="115"/>
    </row>
    <row r="28" spans="3:42" x14ac:dyDescent="0.35">
      <c r="C28" s="73">
        <v>4245918.4446239993</v>
      </c>
      <c r="D28" s="73">
        <v>4266510.1499440018</v>
      </c>
      <c r="E28" s="73">
        <v>3601512.7518949993</v>
      </c>
      <c r="F28" s="73">
        <v>3824124.6082570003</v>
      </c>
      <c r="G28" s="73">
        <v>4056682.5917730019</v>
      </c>
      <c r="H28" s="119"/>
      <c r="I28" s="114"/>
      <c r="J28" s="114"/>
      <c r="K28" s="114"/>
      <c r="L28" s="114"/>
      <c r="M28" s="114"/>
      <c r="N28" s="114"/>
      <c r="O28" s="114"/>
      <c r="P28" s="114"/>
      <c r="Q28" s="114"/>
      <c r="R28" s="114"/>
      <c r="S28" s="114"/>
      <c r="T28" s="114"/>
      <c r="U28" s="114"/>
      <c r="V28" s="114"/>
      <c r="W28" s="114"/>
      <c r="X28" s="114"/>
      <c r="Y28" s="114"/>
      <c r="Z28" s="114"/>
      <c r="AA28" s="114"/>
      <c r="AB28" s="114"/>
      <c r="AC28" s="114"/>
      <c r="AD28" s="114"/>
      <c r="AE28" s="114"/>
      <c r="AF28" s="114"/>
      <c r="AG28" s="114"/>
      <c r="AH28" s="114"/>
      <c r="AI28" s="114"/>
      <c r="AJ28" s="114"/>
      <c r="AK28" s="114"/>
      <c r="AL28" s="114"/>
      <c r="AM28" s="114"/>
      <c r="AN28" s="114"/>
      <c r="AO28" s="114"/>
      <c r="AP28" s="114"/>
    </row>
    <row r="29" spans="3:42" x14ac:dyDescent="0.35">
      <c r="C29" s="95">
        <v>100</v>
      </c>
      <c r="D29" s="95">
        <f>D28/(C28/C29)</f>
        <v>100.48497646830864</v>
      </c>
      <c r="E29" s="95">
        <f>E28/(C28/C29)</f>
        <v>84.822937577971643</v>
      </c>
      <c r="F29" s="95">
        <f>F28/(C28/C29)</f>
        <v>90.065898771535373</v>
      </c>
      <c r="G29" s="95">
        <f>G28/(C28/C29)</f>
        <v>95.543111453527814</v>
      </c>
      <c r="H29" s="119"/>
      <c r="I29" s="114"/>
      <c r="J29" s="114"/>
      <c r="K29" s="114"/>
      <c r="L29" s="114"/>
      <c r="M29" s="114"/>
      <c r="N29" s="114"/>
      <c r="O29" s="114"/>
      <c r="P29" s="114"/>
      <c r="Q29" s="114"/>
      <c r="R29" s="114"/>
      <c r="S29" s="114"/>
      <c r="T29" s="114"/>
      <c r="U29" s="114"/>
      <c r="V29" s="114"/>
      <c r="W29" s="114"/>
      <c r="X29" s="114"/>
      <c r="Y29" s="114"/>
      <c r="Z29" s="114"/>
      <c r="AA29" s="114"/>
      <c r="AB29" s="114"/>
      <c r="AC29" s="114"/>
      <c r="AD29" s="114"/>
      <c r="AE29" s="114"/>
      <c r="AF29" s="114"/>
      <c r="AG29" s="114"/>
      <c r="AH29" s="114"/>
      <c r="AI29" s="114"/>
      <c r="AJ29" s="114"/>
      <c r="AK29" s="114"/>
      <c r="AL29" s="114"/>
      <c r="AM29" s="114"/>
      <c r="AN29" s="114"/>
      <c r="AO29" s="114"/>
      <c r="AP29" s="114"/>
    </row>
    <row r="30" spans="3:42" x14ac:dyDescent="0.35">
      <c r="C30" s="95">
        <f>100-C29</f>
        <v>0</v>
      </c>
      <c r="D30" s="95">
        <f t="shared" ref="D30:G30" si="1">100-D29</f>
        <v>-0.48497646830864483</v>
      </c>
      <c r="E30" s="95">
        <f t="shared" si="1"/>
        <v>15.177062422028357</v>
      </c>
      <c r="F30" s="95">
        <f t="shared" si="1"/>
        <v>9.9341012284646268</v>
      </c>
      <c r="G30" s="95">
        <f t="shared" si="1"/>
        <v>4.4568885464721859</v>
      </c>
      <c r="H30" s="119"/>
      <c r="I30" s="114"/>
      <c r="J30" s="114"/>
      <c r="K30" s="114"/>
      <c r="L30" s="114"/>
      <c r="M30" s="114"/>
      <c r="N30" s="114"/>
      <c r="O30" s="114"/>
      <c r="P30" s="114"/>
      <c r="Q30" s="114"/>
      <c r="R30" s="114"/>
      <c r="S30" s="114"/>
      <c r="T30" s="114"/>
      <c r="U30" s="114"/>
      <c r="V30" s="114"/>
      <c r="W30" s="114"/>
      <c r="X30" s="114"/>
      <c r="Y30" s="114"/>
      <c r="Z30" s="114"/>
      <c r="AA30" s="114"/>
      <c r="AB30" s="114"/>
      <c r="AC30" s="114"/>
      <c r="AD30" s="114"/>
      <c r="AE30" s="114"/>
      <c r="AF30" s="114"/>
      <c r="AG30" s="114"/>
      <c r="AH30" s="114"/>
      <c r="AI30" s="114"/>
      <c r="AJ30" s="114"/>
      <c r="AK30" s="114"/>
      <c r="AL30" s="114"/>
      <c r="AM30" s="114"/>
      <c r="AN30" s="114"/>
      <c r="AO30" s="114"/>
      <c r="AP30" s="114"/>
    </row>
    <row r="31" spans="3:42" ht="29" x14ac:dyDescent="0.35">
      <c r="C31" s="95"/>
      <c r="D31" s="95"/>
      <c r="E31" s="95" t="s">
        <v>256</v>
      </c>
      <c r="F31" s="95"/>
      <c r="G31" s="95">
        <f>G30/5</f>
        <v>0.89137770929443716</v>
      </c>
      <c r="H31" s="119"/>
      <c r="I31" s="115"/>
      <c r="J31" s="115"/>
      <c r="K31" s="115"/>
      <c r="L31" s="115"/>
      <c r="M31" s="115"/>
      <c r="N31" s="115"/>
      <c r="O31" s="115"/>
      <c r="P31" s="115"/>
      <c r="Q31" s="115"/>
      <c r="R31" s="115"/>
      <c r="S31" s="115"/>
      <c r="T31" s="115"/>
      <c r="U31" s="115"/>
      <c r="V31" s="115"/>
      <c r="W31" s="115"/>
      <c r="X31" s="115"/>
      <c r="Y31" s="115"/>
      <c r="Z31" s="115"/>
      <c r="AA31" s="115"/>
      <c r="AB31" s="115"/>
      <c r="AC31" s="115"/>
      <c r="AD31" s="115"/>
      <c r="AE31" s="115"/>
      <c r="AF31" s="115"/>
      <c r="AG31" s="115"/>
      <c r="AH31" s="115"/>
      <c r="AI31" s="115"/>
      <c r="AJ31" s="115"/>
      <c r="AK31" s="115"/>
      <c r="AL31" s="115"/>
      <c r="AM31" s="115"/>
      <c r="AN31" s="115"/>
      <c r="AO31" s="115"/>
      <c r="AP31" s="118"/>
    </row>
    <row r="32" spans="3:42" x14ac:dyDescent="0.35">
      <c r="C32" s="72" t="s">
        <v>255</v>
      </c>
      <c r="H32" s="119"/>
      <c r="I32" s="116"/>
      <c r="J32" s="116"/>
      <c r="K32" s="116"/>
      <c r="L32" s="116"/>
      <c r="M32" s="116"/>
      <c r="N32" s="116"/>
      <c r="O32" s="116"/>
      <c r="P32" s="116"/>
      <c r="Q32" s="116"/>
      <c r="R32" s="116"/>
      <c r="S32" s="116"/>
      <c r="T32" s="116"/>
      <c r="U32" s="116"/>
      <c r="V32" s="116"/>
      <c r="W32" s="116"/>
      <c r="X32" s="116"/>
      <c r="Y32" s="116"/>
      <c r="Z32" s="116"/>
      <c r="AA32" s="116"/>
      <c r="AB32" s="116"/>
      <c r="AC32" s="116"/>
      <c r="AD32" s="116"/>
      <c r="AE32" s="116"/>
      <c r="AF32" s="116"/>
      <c r="AG32" s="116"/>
      <c r="AH32" s="116"/>
      <c r="AI32" s="116"/>
      <c r="AJ32" s="116"/>
      <c r="AK32" s="116"/>
      <c r="AL32" s="116"/>
      <c r="AM32" s="116"/>
      <c r="AN32" s="116"/>
      <c r="AO32" s="116"/>
      <c r="AP32" s="116"/>
    </row>
    <row r="33" spans="4:43" x14ac:dyDescent="0.35">
      <c r="H33" s="118"/>
      <c r="I33" s="117"/>
      <c r="J33" s="117"/>
      <c r="K33" s="117"/>
      <c r="L33" s="117"/>
      <c r="M33" s="117"/>
      <c r="N33" s="117"/>
      <c r="O33" s="117"/>
      <c r="P33" s="117"/>
      <c r="Q33" s="117"/>
      <c r="R33" s="117"/>
      <c r="S33" s="117"/>
      <c r="T33" s="117"/>
      <c r="U33" s="117"/>
      <c r="V33" s="117"/>
      <c r="W33" s="117"/>
      <c r="X33" s="117"/>
      <c r="Y33" s="117"/>
      <c r="Z33" s="117"/>
      <c r="AA33" s="117"/>
      <c r="AB33" s="117"/>
      <c r="AC33" s="117"/>
      <c r="AD33" s="117"/>
      <c r="AE33" s="117"/>
      <c r="AF33" s="117"/>
      <c r="AG33" s="117"/>
      <c r="AH33" s="117"/>
      <c r="AI33" s="117"/>
      <c r="AJ33" s="117"/>
      <c r="AK33" s="117"/>
      <c r="AL33" s="117"/>
      <c r="AM33" s="117"/>
      <c r="AN33" s="117"/>
      <c r="AO33" s="117"/>
      <c r="AP33" s="117"/>
    </row>
    <row r="34" spans="4:43" x14ac:dyDescent="0.35">
      <c r="H34" s="118"/>
      <c r="I34" s="116"/>
      <c r="J34" s="116"/>
      <c r="K34" s="116"/>
      <c r="L34" s="116"/>
      <c r="M34" s="116"/>
      <c r="N34" s="116"/>
      <c r="O34" s="116"/>
      <c r="P34" s="116"/>
      <c r="Q34" s="116"/>
      <c r="R34" s="116"/>
      <c r="S34" s="116"/>
      <c r="T34" s="116"/>
      <c r="U34" s="116"/>
      <c r="V34" s="116"/>
      <c r="W34" s="116"/>
      <c r="X34" s="116"/>
      <c r="Y34" s="116"/>
      <c r="Z34" s="116"/>
      <c r="AA34" s="116"/>
      <c r="AB34" s="116"/>
      <c r="AC34" s="116"/>
      <c r="AD34" s="116"/>
      <c r="AE34" s="116"/>
      <c r="AF34" s="116"/>
      <c r="AG34" s="116"/>
      <c r="AH34" s="116"/>
      <c r="AI34" s="116"/>
      <c r="AJ34" s="116"/>
      <c r="AK34" s="116"/>
      <c r="AL34" s="116"/>
      <c r="AM34" s="116"/>
      <c r="AN34" s="116"/>
      <c r="AO34" s="116"/>
      <c r="AP34" s="116"/>
    </row>
    <row r="35" spans="4:43" x14ac:dyDescent="0.35">
      <c r="I35" s="104"/>
      <c r="J35" s="104"/>
      <c r="K35" s="104"/>
      <c r="L35" s="104"/>
      <c r="M35" s="104"/>
      <c r="N35" s="104"/>
      <c r="O35" s="104"/>
      <c r="P35" s="104"/>
      <c r="Q35" s="104"/>
      <c r="R35" s="104"/>
      <c r="S35" s="104"/>
      <c r="T35" s="104"/>
      <c r="U35" s="104"/>
      <c r="V35" s="104"/>
      <c r="W35" s="104"/>
      <c r="X35" s="104"/>
      <c r="Y35" s="104"/>
      <c r="Z35" s="104"/>
      <c r="AA35" s="104"/>
      <c r="AB35" s="104"/>
      <c r="AC35" s="104"/>
      <c r="AD35" s="104"/>
      <c r="AE35" s="104"/>
      <c r="AF35" s="104"/>
      <c r="AG35" s="104"/>
      <c r="AH35" s="104"/>
      <c r="AI35" s="104"/>
      <c r="AJ35" s="104"/>
      <c r="AK35" s="104"/>
      <c r="AL35" s="104"/>
      <c r="AM35" s="104"/>
      <c r="AN35" s="104"/>
      <c r="AO35" s="104"/>
      <c r="AP35" s="104"/>
    </row>
    <row r="36" spans="4:43" x14ac:dyDescent="0.35">
      <c r="I36" s="104"/>
      <c r="J36" s="104"/>
      <c r="K36" s="104"/>
      <c r="L36" s="104"/>
      <c r="M36" s="104"/>
      <c r="N36" s="104"/>
      <c r="O36" s="104"/>
      <c r="P36" s="104"/>
      <c r="Q36" s="104"/>
      <c r="R36" s="104"/>
      <c r="S36" s="104"/>
      <c r="T36" s="104"/>
      <c r="U36" s="104"/>
      <c r="V36" s="104"/>
      <c r="W36" s="104"/>
      <c r="X36" s="104"/>
      <c r="Y36" s="104"/>
      <c r="Z36" s="104"/>
      <c r="AA36" s="104"/>
      <c r="AB36" s="104"/>
      <c r="AC36" s="104"/>
      <c r="AD36" s="104"/>
      <c r="AE36" s="104"/>
      <c r="AF36" s="104"/>
      <c r="AG36" s="104"/>
      <c r="AH36" s="104"/>
      <c r="AI36" s="104"/>
      <c r="AJ36" s="104"/>
      <c r="AK36" s="104"/>
      <c r="AL36" s="104"/>
      <c r="AM36" s="104"/>
      <c r="AN36" s="104"/>
      <c r="AO36" s="104"/>
      <c r="AP36" s="104"/>
    </row>
    <row r="38" spans="4:43" x14ac:dyDescent="0.35">
      <c r="I38" s="144">
        <v>2016</v>
      </c>
      <c r="J38" s="96">
        <v>2017</v>
      </c>
      <c r="K38" s="96">
        <f>J38+1</f>
        <v>2018</v>
      </c>
      <c r="L38" s="96">
        <f t="shared" ref="L38:AQ38" si="2">K38+1</f>
        <v>2019</v>
      </c>
      <c r="M38" s="97">
        <f t="shared" si="2"/>
        <v>2020</v>
      </c>
      <c r="N38" s="96">
        <f t="shared" si="2"/>
        <v>2021</v>
      </c>
      <c r="O38" s="96">
        <f t="shared" si="2"/>
        <v>2022</v>
      </c>
      <c r="P38" s="96">
        <f t="shared" si="2"/>
        <v>2023</v>
      </c>
      <c r="Q38" s="96">
        <f t="shared" si="2"/>
        <v>2024</v>
      </c>
      <c r="R38" s="97">
        <f t="shared" si="2"/>
        <v>2025</v>
      </c>
      <c r="S38" s="96">
        <f t="shared" si="2"/>
        <v>2026</v>
      </c>
      <c r="T38" s="96">
        <f t="shared" si="2"/>
        <v>2027</v>
      </c>
      <c r="U38" s="96">
        <f t="shared" si="2"/>
        <v>2028</v>
      </c>
      <c r="V38" s="96">
        <f t="shared" si="2"/>
        <v>2029</v>
      </c>
      <c r="W38" s="97">
        <f t="shared" si="2"/>
        <v>2030</v>
      </c>
      <c r="X38" s="96">
        <f t="shared" si="2"/>
        <v>2031</v>
      </c>
      <c r="Y38" s="96">
        <f t="shared" si="2"/>
        <v>2032</v>
      </c>
      <c r="Z38" s="96">
        <f t="shared" si="2"/>
        <v>2033</v>
      </c>
      <c r="AA38" s="96">
        <f t="shared" si="2"/>
        <v>2034</v>
      </c>
      <c r="AB38" s="97">
        <f t="shared" si="2"/>
        <v>2035</v>
      </c>
      <c r="AC38" s="96">
        <f t="shared" si="2"/>
        <v>2036</v>
      </c>
      <c r="AD38" s="96">
        <f t="shared" si="2"/>
        <v>2037</v>
      </c>
      <c r="AE38" s="96">
        <f t="shared" si="2"/>
        <v>2038</v>
      </c>
      <c r="AF38" s="96">
        <f t="shared" si="2"/>
        <v>2039</v>
      </c>
      <c r="AG38" s="97">
        <f t="shared" si="2"/>
        <v>2040</v>
      </c>
      <c r="AH38" s="96">
        <f t="shared" si="2"/>
        <v>2041</v>
      </c>
      <c r="AI38" s="96">
        <f t="shared" si="2"/>
        <v>2042</v>
      </c>
      <c r="AJ38" s="96">
        <f t="shared" si="2"/>
        <v>2043</v>
      </c>
      <c r="AK38" s="96">
        <f t="shared" si="2"/>
        <v>2044</v>
      </c>
      <c r="AL38" s="97">
        <f t="shared" si="2"/>
        <v>2045</v>
      </c>
      <c r="AM38" s="96">
        <f t="shared" si="2"/>
        <v>2046</v>
      </c>
      <c r="AN38" s="96">
        <f t="shared" si="2"/>
        <v>2047</v>
      </c>
      <c r="AO38" s="96">
        <f t="shared" si="2"/>
        <v>2048</v>
      </c>
      <c r="AP38" s="96">
        <f t="shared" si="2"/>
        <v>2049</v>
      </c>
      <c r="AQ38" s="98">
        <f t="shared" si="2"/>
        <v>2050</v>
      </c>
    </row>
    <row r="39" spans="4:43" x14ac:dyDescent="0.35">
      <c r="H39" s="72" t="s">
        <v>367</v>
      </c>
      <c r="I39" s="107">
        <v>14604</v>
      </c>
      <c r="J39" s="100">
        <f>1.02*(J40+J42)</f>
        <v>14115.725107619548</v>
      </c>
      <c r="K39" s="100">
        <f t="shared" ref="K39:AQ39" si="3">1.02*(K40+K42)</f>
        <v>14001.906617648612</v>
      </c>
      <c r="L39" s="100">
        <f t="shared" si="3"/>
        <v>13888.716447324759</v>
      </c>
      <c r="M39" s="110">
        <f t="shared" si="3"/>
        <v>13776.148941771162</v>
      </c>
      <c r="N39" s="100">
        <f t="shared" si="3"/>
        <v>13514.105554359381</v>
      </c>
      <c r="O39" s="100">
        <f t="shared" si="3"/>
        <v>13252.673674187839</v>
      </c>
      <c r="P39" s="100">
        <f t="shared" si="3"/>
        <v>12991.477088035817</v>
      </c>
      <c r="Q39" s="100">
        <f t="shared" si="3"/>
        <v>12727.875434023061</v>
      </c>
      <c r="R39" s="110">
        <f t="shared" si="3"/>
        <v>12462.60245409975</v>
      </c>
      <c r="S39" s="100">
        <f t="shared" si="3"/>
        <v>12364.284007278267</v>
      </c>
      <c r="T39" s="100">
        <f t="shared" si="3"/>
        <v>12264.416446867644</v>
      </c>
      <c r="U39" s="100">
        <f t="shared" si="3"/>
        <v>12163.133525427755</v>
      </c>
      <c r="V39" s="100">
        <f t="shared" si="3"/>
        <v>12060.42705909534</v>
      </c>
      <c r="W39" s="110">
        <f t="shared" si="3"/>
        <v>11956.430719395437</v>
      </c>
      <c r="X39" s="100">
        <f t="shared" si="3"/>
        <v>11869.250265979377</v>
      </c>
      <c r="Y39" s="100">
        <f t="shared" si="3"/>
        <v>11780.838584789597</v>
      </c>
      <c r="Z39" s="100">
        <f t="shared" si="3"/>
        <v>11691.328453298383</v>
      </c>
      <c r="AA39" s="100">
        <f t="shared" si="3"/>
        <v>11600.717979700632</v>
      </c>
      <c r="AB39" s="110">
        <f t="shared" si="3"/>
        <v>11509.138865834148</v>
      </c>
      <c r="AC39" s="100">
        <f t="shared" si="3"/>
        <v>11419.338625326223</v>
      </c>
      <c r="AD39" s="100">
        <f t="shared" si="3"/>
        <v>11328.066721968797</v>
      </c>
      <c r="AE39" s="100">
        <f t="shared" si="3"/>
        <v>11235.038693687084</v>
      </c>
      <c r="AF39" s="100">
        <f t="shared" si="3"/>
        <v>11140.361431464287</v>
      </c>
      <c r="AG39" s="110">
        <f t="shared" si="3"/>
        <v>11044.081999848255</v>
      </c>
      <c r="AH39" s="100">
        <f t="shared" si="3"/>
        <v>10939.529913637511</v>
      </c>
      <c r="AI39" s="100">
        <f t="shared" si="3"/>
        <v>10833.59665798638</v>
      </c>
      <c r="AJ39" s="100">
        <f t="shared" si="3"/>
        <v>10726.452108066449</v>
      </c>
      <c r="AK39" s="100">
        <f t="shared" si="3"/>
        <v>10618.205427262417</v>
      </c>
      <c r="AL39" s="110">
        <f t="shared" si="3"/>
        <v>10508.909598505466</v>
      </c>
      <c r="AM39" s="100">
        <f t="shared" si="3"/>
        <v>10405.315236697104</v>
      </c>
      <c r="AN39" s="100">
        <f t="shared" si="3"/>
        <v>10300.528105571331</v>
      </c>
      <c r="AO39" s="100">
        <f t="shared" si="3"/>
        <v>10194.732779711981</v>
      </c>
      <c r="AP39" s="100">
        <f t="shared" si="3"/>
        <v>10088.057137210886</v>
      </c>
      <c r="AQ39" s="112">
        <f t="shared" si="3"/>
        <v>9980.5771244379666</v>
      </c>
    </row>
    <row r="40" spans="4:43" x14ac:dyDescent="0.35">
      <c r="F40" s="72" t="s">
        <v>258</v>
      </c>
      <c r="H40" s="72" t="s">
        <v>368</v>
      </c>
      <c r="I40" s="107">
        <v>6277.1545328141974</v>
      </c>
      <c r="J40" s="101">
        <f>I40+(M40-I40)/4</f>
        <v>6234.012183940732</v>
      </c>
      <c r="K40" s="101">
        <f>J40+(M40-I40)/4</f>
        <v>6190.8698350672666</v>
      </c>
      <c r="L40" s="101">
        <f>K40+(M40-I40)/4</f>
        <v>6147.7274861938013</v>
      </c>
      <c r="M40" s="102">
        <v>6104.5851373203368</v>
      </c>
      <c r="N40" s="101">
        <f>M40+(R40-M40)/5</f>
        <v>5914.2928446767683</v>
      </c>
      <c r="O40" s="101">
        <f>N40+(R40-M40)/5</f>
        <v>5724.0005520331997</v>
      </c>
      <c r="P40" s="101">
        <f>O40+(R40-M40)/5</f>
        <v>5533.7082593896312</v>
      </c>
      <c r="Q40" s="101">
        <f>P40+(R40-M40)/5</f>
        <v>5343.4159667460626</v>
      </c>
      <c r="R40" s="102">
        <v>5153.123674102495</v>
      </c>
      <c r="S40" s="101">
        <f>R40+(W40-R40)/5</f>
        <v>5128.0200404860789</v>
      </c>
      <c r="T40" s="101">
        <f>S40+(W40-R40)/5</f>
        <v>5102.9164068696628</v>
      </c>
      <c r="U40" s="101">
        <f>T40+(W40-R40)/5</f>
        <v>5077.8127732532466</v>
      </c>
      <c r="V40" s="101">
        <f>U40+(W40-R40)/5</f>
        <v>5052.7091396368305</v>
      </c>
      <c r="W40" s="102">
        <v>5027.6055060204135</v>
      </c>
      <c r="X40" s="101">
        <f>W40+(AB40-W40)/5</f>
        <v>5020.1910069693249</v>
      </c>
      <c r="Y40" s="101">
        <f>X40+(AB40-W40)/5</f>
        <v>5012.7765079182363</v>
      </c>
      <c r="Z40" s="101">
        <f>Y40+(AB40-W40)/5</f>
        <v>5005.3620088671478</v>
      </c>
      <c r="AA40" s="101">
        <f>Z40+(AB40-W40)/5</f>
        <v>4997.9475098160592</v>
      </c>
      <c r="AB40" s="102">
        <v>4990.5330107649697</v>
      </c>
      <c r="AC40" s="101">
        <f>AB40+(AG40-AB40)/5</f>
        <v>4985.8120380904029</v>
      </c>
      <c r="AD40" s="101">
        <f>AC40+(AG40-AB40)/5</f>
        <v>4981.0910654158361</v>
      </c>
      <c r="AE40" s="101">
        <f>AD40+(AG40-AB40)/5</f>
        <v>4976.3700927412692</v>
      </c>
      <c r="AF40" s="101">
        <f>AE40+(AG40-AB40)/5</f>
        <v>4971.6491200667024</v>
      </c>
      <c r="AG40" s="102">
        <v>4966.9281473921337</v>
      </c>
      <c r="AH40" s="101">
        <f>AG40+(AL40-AG40)/5</f>
        <v>4955.4998762041096</v>
      </c>
      <c r="AI40" s="101">
        <f>AH40+(AL40-AG40)/5</f>
        <v>4944.0716050160854</v>
      </c>
      <c r="AJ40" s="101">
        <f>AI40+(AL40-AG40)/5</f>
        <v>4932.6433338280613</v>
      </c>
      <c r="AK40" s="101">
        <f>AJ40+(AL40-AG40)/5</f>
        <v>4921.2150626400371</v>
      </c>
      <c r="AL40" s="102">
        <v>4909.7867914520139</v>
      </c>
      <c r="AM40" s="101">
        <f>AL40+(AQ40-AL40)/5</f>
        <v>4905.1910139346128</v>
      </c>
      <c r="AN40" s="101">
        <f>AM40+(AQ40-AL40)/5</f>
        <v>4900.5952364172117</v>
      </c>
      <c r="AO40" s="101">
        <f>AN40+(AQ40-AL40)/5</f>
        <v>4895.9994588998106</v>
      </c>
      <c r="AP40" s="101">
        <f>AO40+(AQ40-AL40)/5</f>
        <v>4891.4036813824096</v>
      </c>
      <c r="AQ40" s="103">
        <v>4886.8079038650076</v>
      </c>
    </row>
    <row r="41" spans="4:43" x14ac:dyDescent="0.35">
      <c r="H41" s="72" t="s">
        <v>369</v>
      </c>
      <c r="I41" s="107">
        <f>I39*0.02</f>
        <v>292.08</v>
      </c>
      <c r="J41" s="100">
        <f t="shared" ref="J41:AQ41" si="4">J39*0.02</f>
        <v>282.31450215239096</v>
      </c>
      <c r="K41" s="100">
        <f t="shared" si="4"/>
        <v>280.03813235297224</v>
      </c>
      <c r="L41" s="100">
        <f t="shared" si="4"/>
        <v>277.77432894649519</v>
      </c>
      <c r="M41" s="100">
        <f t="shared" si="4"/>
        <v>275.52297883542326</v>
      </c>
      <c r="N41" s="100">
        <f t="shared" si="4"/>
        <v>270.28211108718762</v>
      </c>
      <c r="O41" s="100">
        <f t="shared" si="4"/>
        <v>265.05347348375682</v>
      </c>
      <c r="P41" s="100">
        <f t="shared" si="4"/>
        <v>259.82954176071632</v>
      </c>
      <c r="Q41" s="100">
        <f t="shared" si="4"/>
        <v>254.55750868046121</v>
      </c>
      <c r="R41" s="100">
        <f t="shared" si="4"/>
        <v>249.25204908199501</v>
      </c>
      <c r="S41" s="100">
        <f t="shared" si="4"/>
        <v>247.28568014556535</v>
      </c>
      <c r="T41" s="100">
        <f t="shared" si="4"/>
        <v>245.2883289373529</v>
      </c>
      <c r="U41" s="100">
        <f t="shared" si="4"/>
        <v>243.26267050855509</v>
      </c>
      <c r="V41" s="100">
        <f t="shared" si="4"/>
        <v>241.20854118190681</v>
      </c>
      <c r="W41" s="100">
        <f t="shared" si="4"/>
        <v>239.12861438790875</v>
      </c>
      <c r="X41" s="100">
        <f t="shared" si="4"/>
        <v>237.38500531958755</v>
      </c>
      <c r="Y41" s="100">
        <f t="shared" si="4"/>
        <v>235.61677169579195</v>
      </c>
      <c r="Z41" s="100">
        <f t="shared" si="4"/>
        <v>233.82656906596767</v>
      </c>
      <c r="AA41" s="100">
        <f t="shared" si="4"/>
        <v>232.01435959401263</v>
      </c>
      <c r="AB41" s="100">
        <f t="shared" si="4"/>
        <v>230.18277731668294</v>
      </c>
      <c r="AC41" s="100">
        <f t="shared" si="4"/>
        <v>228.38677250652447</v>
      </c>
      <c r="AD41" s="100">
        <f t="shared" si="4"/>
        <v>226.56133443937594</v>
      </c>
      <c r="AE41" s="100">
        <f t="shared" si="4"/>
        <v>224.70077387374167</v>
      </c>
      <c r="AF41" s="100">
        <f t="shared" si="4"/>
        <v>222.80722862928576</v>
      </c>
      <c r="AG41" s="100">
        <f t="shared" si="4"/>
        <v>220.88163999696511</v>
      </c>
      <c r="AH41" s="100">
        <f t="shared" si="4"/>
        <v>218.79059827275023</v>
      </c>
      <c r="AI41" s="100">
        <f t="shared" si="4"/>
        <v>216.67193315972759</v>
      </c>
      <c r="AJ41" s="100">
        <f t="shared" si="4"/>
        <v>214.52904216132899</v>
      </c>
      <c r="AK41" s="100">
        <f t="shared" si="4"/>
        <v>212.36410854524834</v>
      </c>
      <c r="AL41" s="100">
        <f t="shared" si="4"/>
        <v>210.17819197010934</v>
      </c>
      <c r="AM41" s="100">
        <f t="shared" si="4"/>
        <v>208.1063047339421</v>
      </c>
      <c r="AN41" s="100">
        <f t="shared" si="4"/>
        <v>206.01056211142662</v>
      </c>
      <c r="AO41" s="100">
        <f t="shared" si="4"/>
        <v>203.89465559423962</v>
      </c>
      <c r="AP41" s="100">
        <f t="shared" si="4"/>
        <v>201.76114274421772</v>
      </c>
      <c r="AQ41" s="100">
        <f t="shared" si="4"/>
        <v>199.61154248875934</v>
      </c>
    </row>
    <row r="42" spans="4:43" ht="29" x14ac:dyDescent="0.35">
      <c r="H42" s="72" t="s">
        <v>370</v>
      </c>
      <c r="I42" s="108">
        <f>(I39-I40-I41)*D44</f>
        <v>7674</v>
      </c>
      <c r="J42" s="109">
        <f>I42-(I42*J46/100)</f>
        <v>7604.9340000000002</v>
      </c>
      <c r="K42" s="109">
        <f t="shared" ref="K42:AQ42" si="5">J42-(J42*K46/100)</f>
        <v>7536.4895940000006</v>
      </c>
      <c r="L42" s="109">
        <f t="shared" si="5"/>
        <v>7468.661187654001</v>
      </c>
      <c r="M42" s="111">
        <f>L42-(L42*M46/100)</f>
        <v>7401.4432369651149</v>
      </c>
      <c r="N42" s="109">
        <f t="shared" si="5"/>
        <v>7334.8302478324285</v>
      </c>
      <c r="O42" s="109">
        <f t="shared" si="5"/>
        <v>7268.8167756019366</v>
      </c>
      <c r="P42" s="109">
        <f t="shared" si="5"/>
        <v>7203.0339837827387</v>
      </c>
      <c r="Q42" s="109">
        <f t="shared" si="5"/>
        <v>7134.8932822961542</v>
      </c>
      <c r="R42" s="111">
        <f t="shared" si="5"/>
        <v>7065.1140259952981</v>
      </c>
      <c r="S42" s="109">
        <f t="shared" si="5"/>
        <v>6993.827025473006</v>
      </c>
      <c r="T42" s="109">
        <f t="shared" si="5"/>
        <v>6921.0212861378322</v>
      </c>
      <c r="U42" s="109">
        <f t="shared" si="5"/>
        <v>6846.8279379504347</v>
      </c>
      <c r="V42" s="109">
        <f t="shared" si="5"/>
        <v>6771.2389575154621</v>
      </c>
      <c r="W42" s="111">
        <f t="shared" si="5"/>
        <v>6694.3853953476619</v>
      </c>
      <c r="X42" s="109">
        <f t="shared" si="5"/>
        <v>6616.3288616379077</v>
      </c>
      <c r="Y42" s="109">
        <f t="shared" si="5"/>
        <v>6537.0652418754853</v>
      </c>
      <c r="Z42" s="109">
        <f t="shared" si="5"/>
        <v>6456.7247100528357</v>
      </c>
      <c r="AA42" s="109">
        <f t="shared" si="5"/>
        <v>6375.3054114590695</v>
      </c>
      <c r="AB42" s="111">
        <f t="shared" si="5"/>
        <v>6292.9364655430181</v>
      </c>
      <c r="AC42" s="109">
        <f t="shared" si="5"/>
        <v>6209.6179867392284</v>
      </c>
      <c r="AD42" s="109">
        <f t="shared" si="5"/>
        <v>6124.8567012202384</v>
      </c>
      <c r="AE42" s="109">
        <f t="shared" si="5"/>
        <v>6038.3737245990087</v>
      </c>
      <c r="AF42" s="109">
        <f t="shared" si="5"/>
        <v>5950.2738519571094</v>
      </c>
      <c r="AG42" s="111">
        <f t="shared" si="5"/>
        <v>5860.6032250081162</v>
      </c>
      <c r="AH42" s="109">
        <f t="shared" si="5"/>
        <v>5769.5294508914903</v>
      </c>
      <c r="AI42" s="109">
        <f t="shared" si="5"/>
        <v>5677.101589088209</v>
      </c>
      <c r="AJ42" s="109">
        <f t="shared" si="5"/>
        <v>5583.4861838841443</v>
      </c>
      <c r="AK42" s="109">
        <f t="shared" si="5"/>
        <v>5488.7902582054694</v>
      </c>
      <c r="AL42" s="111">
        <f t="shared" si="5"/>
        <v>5393.0657561023663</v>
      </c>
      <c r="AM42" s="109">
        <f t="shared" si="5"/>
        <v>5296.098433807646</v>
      </c>
      <c r="AN42" s="109">
        <f t="shared" si="5"/>
        <v>5197.9617298291905</v>
      </c>
      <c r="AO42" s="109">
        <f t="shared" si="5"/>
        <v>5098.8365996413477</v>
      </c>
      <c r="AP42" s="109">
        <f t="shared" si="5"/>
        <v>4998.848413922381</v>
      </c>
      <c r="AQ42" s="113">
        <f t="shared" si="5"/>
        <v>4898.0716298977059</v>
      </c>
    </row>
    <row r="43" spans="4:43" x14ac:dyDescent="0.35">
      <c r="D43" s="72">
        <v>7674</v>
      </c>
    </row>
    <row r="44" spans="4:43" x14ac:dyDescent="0.35">
      <c r="D44" s="72">
        <v>0.95509944021898618</v>
      </c>
    </row>
    <row r="46" spans="4:43" ht="29" x14ac:dyDescent="0.35">
      <c r="H46" s="105" t="s">
        <v>257</v>
      </c>
      <c r="J46" s="106">
        <v>0.9</v>
      </c>
      <c r="K46" s="106">
        <v>0.9</v>
      </c>
      <c r="L46" s="106">
        <v>0.9</v>
      </c>
      <c r="M46" s="106">
        <v>0.9</v>
      </c>
      <c r="N46" s="106">
        <v>0.9</v>
      </c>
      <c r="O46" s="106">
        <v>0.9</v>
      </c>
      <c r="P46" s="106">
        <v>0.90500000000000003</v>
      </c>
      <c r="Q46" s="106">
        <v>0.94599999999999995</v>
      </c>
      <c r="R46" s="106">
        <v>0.97799999999999998</v>
      </c>
      <c r="S46" s="106">
        <v>1.0089999999999999</v>
      </c>
      <c r="T46" s="106">
        <v>1.0409999999999999</v>
      </c>
      <c r="U46" s="106">
        <v>1.0720000000000001</v>
      </c>
      <c r="V46" s="106">
        <v>1.1040000000000001</v>
      </c>
      <c r="W46" s="106">
        <v>1.135</v>
      </c>
      <c r="X46" s="106">
        <v>1.1659999999999999</v>
      </c>
      <c r="Y46" s="106">
        <v>1.198</v>
      </c>
      <c r="Z46" s="106">
        <v>1.2290000000000001</v>
      </c>
      <c r="AA46" s="106">
        <v>1.2609999999999999</v>
      </c>
      <c r="AB46" s="106">
        <v>1.292</v>
      </c>
      <c r="AC46" s="106">
        <v>1.3240000000000001</v>
      </c>
      <c r="AD46" s="106">
        <v>1.365</v>
      </c>
      <c r="AE46" s="106">
        <v>1.4119999999999999</v>
      </c>
      <c r="AF46" s="106">
        <v>1.4590000000000001</v>
      </c>
      <c r="AG46" s="106">
        <v>1.5069999999999999</v>
      </c>
      <c r="AH46" s="106">
        <v>1.554</v>
      </c>
      <c r="AI46" s="106">
        <v>1.6020000000000001</v>
      </c>
      <c r="AJ46" s="106">
        <v>1.649</v>
      </c>
      <c r="AK46" s="106">
        <v>1.696</v>
      </c>
      <c r="AL46" s="106">
        <v>1.744</v>
      </c>
      <c r="AM46" s="106">
        <v>1.798</v>
      </c>
      <c r="AN46" s="106">
        <v>1.853</v>
      </c>
      <c r="AO46" s="106">
        <v>1.907</v>
      </c>
      <c r="AP46" s="106">
        <v>1.9610000000000001</v>
      </c>
      <c r="AQ46" s="106">
        <v>2.016</v>
      </c>
    </row>
    <row r="52" spans="8:9" x14ac:dyDescent="0.35">
      <c r="H52" s="72" t="s">
        <v>274</v>
      </c>
      <c r="I52" s="72">
        <v>7674</v>
      </c>
    </row>
  </sheetData>
  <mergeCells count="4">
    <mergeCell ref="C12:E12"/>
    <mergeCell ref="C13:E13"/>
    <mergeCell ref="L4:P4"/>
    <mergeCell ref="C26:G26"/>
  </mergeCells>
  <pageMargins left="0.7" right="0.7" top="0.78740157499999996" bottom="0.78740157499999996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2:AP93"/>
  <sheetViews>
    <sheetView topLeftCell="J62" zoomScale="130" zoomScaleNormal="130" workbookViewId="0">
      <selection activeCell="AB77" sqref="AB77"/>
    </sheetView>
  </sheetViews>
  <sheetFormatPr defaultColWidth="9.1796875" defaultRowHeight="14.5" x14ac:dyDescent="0.35"/>
  <cols>
    <col min="1" max="3" width="9.1796875" style="72"/>
    <col min="4" max="4" width="32.1796875" style="72" customWidth="1"/>
    <col min="5" max="5" width="15.453125" style="72" customWidth="1"/>
    <col min="6" max="6" width="30" style="72" customWidth="1"/>
    <col min="7" max="7" width="27.7265625" style="72" customWidth="1"/>
    <col min="8" max="8" width="13.81640625" style="72" customWidth="1"/>
    <col min="9" max="9" width="12.453125" style="72" customWidth="1"/>
    <col min="10" max="10" width="9.1796875" style="72"/>
    <col min="11" max="11" width="11.54296875" style="72" bestFit="1" customWidth="1"/>
    <col min="12" max="12" width="15.81640625" style="72" customWidth="1"/>
    <col min="13" max="13" width="21.26953125" style="72" customWidth="1"/>
    <col min="14" max="41" width="9.1796875" style="72"/>
    <col min="42" max="42" width="12.7265625" style="72" bestFit="1" customWidth="1"/>
    <col min="43" max="16384" width="9.1796875" style="72"/>
  </cols>
  <sheetData>
    <row r="2" spans="2:13" ht="29" x14ac:dyDescent="0.35">
      <c r="B2" s="72" t="s">
        <v>137</v>
      </c>
      <c r="D2" s="72" t="s">
        <v>205</v>
      </c>
    </row>
    <row r="3" spans="2:13" ht="15" customHeight="1" x14ac:dyDescent="0.35">
      <c r="B3" s="72" t="s">
        <v>138</v>
      </c>
      <c r="D3" s="72" t="s">
        <v>198</v>
      </c>
      <c r="E3" s="73" t="s">
        <v>199</v>
      </c>
      <c r="F3" s="73"/>
      <c r="G3" s="73"/>
      <c r="H3" s="73"/>
      <c r="I3" s="73"/>
    </row>
    <row r="4" spans="2:13" ht="29" x14ac:dyDescent="0.35">
      <c r="D4" s="74"/>
      <c r="E4" s="75" t="s">
        <v>200</v>
      </c>
      <c r="F4" s="75" t="s">
        <v>201</v>
      </c>
      <c r="G4" s="75" t="s">
        <v>202</v>
      </c>
      <c r="H4" s="75" t="s">
        <v>203</v>
      </c>
      <c r="I4" s="75" t="s">
        <v>136</v>
      </c>
    </row>
    <row r="5" spans="2:13" x14ac:dyDescent="0.35">
      <c r="D5" s="72" t="s">
        <v>204</v>
      </c>
      <c r="E5" s="73">
        <v>284312.859</v>
      </c>
      <c r="F5" s="73">
        <v>918870.07299999997</v>
      </c>
      <c r="G5" s="73">
        <v>304336.56199999998</v>
      </c>
      <c r="H5" s="73">
        <v>376215.196</v>
      </c>
      <c r="I5" s="73">
        <v>1883734.69</v>
      </c>
    </row>
    <row r="6" spans="2:13" x14ac:dyDescent="0.35">
      <c r="E6" s="72">
        <f>E5/I5</f>
        <v>0.15093041525927411</v>
      </c>
      <c r="F6" s="72">
        <f>F5/I5</f>
        <v>0.48779166083096342</v>
      </c>
      <c r="G6" s="72">
        <f>G5/I5</f>
        <v>0.16156020463794718</v>
      </c>
      <c r="H6" s="72">
        <f>H5/I5</f>
        <v>0.19971771927181528</v>
      </c>
    </row>
    <row r="8" spans="2:13" x14ac:dyDescent="0.35">
      <c r="E8" s="73">
        <f>F56+E52+E72</f>
        <v>1854.6399999999999</v>
      </c>
      <c r="F8" s="73">
        <f>F57+E52+E73</f>
        <v>2677.0120000000002</v>
      </c>
      <c r="G8" s="73">
        <f>F42</f>
        <v>4159.367088</v>
      </c>
      <c r="H8" s="73">
        <f>F19</f>
        <v>4630.9741799999993</v>
      </c>
      <c r="K8" s="72">
        <f>E8*E6+F8*F6+G8*G6+H8*H6</f>
        <v>3182.6215140387662</v>
      </c>
      <c r="L8" s="72" t="s">
        <v>154</v>
      </c>
    </row>
    <row r="9" spans="2:13" x14ac:dyDescent="0.35">
      <c r="K9" s="77">
        <f>1000*K8/3.6</f>
        <v>884061.53167743504</v>
      </c>
      <c r="L9" s="77" t="s">
        <v>23</v>
      </c>
    </row>
    <row r="10" spans="2:13" x14ac:dyDescent="0.35">
      <c r="K10" s="72">
        <v>884062</v>
      </c>
    </row>
    <row r="12" spans="2:13" ht="29" x14ac:dyDescent="0.35">
      <c r="D12" s="72" t="s">
        <v>206</v>
      </c>
    </row>
    <row r="13" spans="2:13" x14ac:dyDescent="0.35">
      <c r="D13" s="72" t="s">
        <v>207</v>
      </c>
      <c r="E13" s="72" t="s">
        <v>119</v>
      </c>
    </row>
    <row r="14" spans="2:13" x14ac:dyDescent="0.35">
      <c r="E14" s="72">
        <v>4630.4399999999996</v>
      </c>
    </row>
    <row r="15" spans="2:13" x14ac:dyDescent="0.35">
      <c r="D15" s="74" t="s">
        <v>208</v>
      </c>
      <c r="E15" s="74" t="s">
        <v>209</v>
      </c>
      <c r="L15" s="72" t="s">
        <v>223</v>
      </c>
    </row>
    <row r="16" spans="2:13" x14ac:dyDescent="0.35">
      <c r="D16" s="72" t="s">
        <v>210</v>
      </c>
      <c r="E16" s="72">
        <v>82.98</v>
      </c>
      <c r="L16" s="72">
        <v>2000</v>
      </c>
      <c r="M16" s="72" t="s">
        <v>224</v>
      </c>
    </row>
    <row r="17" spans="4:13" x14ac:dyDescent="0.35">
      <c r="D17" s="72" t="s">
        <v>211</v>
      </c>
      <c r="E17" s="72">
        <v>85.4</v>
      </c>
    </row>
    <row r="18" spans="4:13" x14ac:dyDescent="0.35">
      <c r="D18" s="72" t="s">
        <v>212</v>
      </c>
      <c r="E18" s="72">
        <v>87.82</v>
      </c>
      <c r="L18" s="72">
        <v>10000</v>
      </c>
      <c r="M18" s="72" t="s">
        <v>224</v>
      </c>
    </row>
    <row r="19" spans="4:13" x14ac:dyDescent="0.35">
      <c r="D19" s="72" t="s">
        <v>213</v>
      </c>
      <c r="E19" s="72">
        <v>89.03</v>
      </c>
      <c r="F19" s="78">
        <f>(E19*12)/L16+E14</f>
        <v>4630.9741799999993</v>
      </c>
      <c r="L19" s="72">
        <v>30000</v>
      </c>
      <c r="M19" s="72" t="s">
        <v>224</v>
      </c>
    </row>
    <row r="20" spans="4:13" x14ac:dyDescent="0.35">
      <c r="D20" s="72" t="s">
        <v>214</v>
      </c>
      <c r="E20" s="72">
        <v>92.66</v>
      </c>
    </row>
    <row r="21" spans="4:13" x14ac:dyDescent="0.35">
      <c r="D21" s="72" t="s">
        <v>215</v>
      </c>
      <c r="E21" s="72">
        <v>96.29</v>
      </c>
    </row>
    <row r="22" spans="4:13" x14ac:dyDescent="0.35">
      <c r="D22" s="72" t="s">
        <v>216</v>
      </c>
      <c r="E22" s="72">
        <v>101.13</v>
      </c>
    </row>
    <row r="23" spans="4:13" x14ac:dyDescent="0.35">
      <c r="D23" s="72" t="s">
        <v>217</v>
      </c>
      <c r="E23" s="72">
        <v>107.18</v>
      </c>
    </row>
    <row r="24" spans="4:13" x14ac:dyDescent="0.35">
      <c r="D24" s="72" t="s">
        <v>218</v>
      </c>
      <c r="E24" s="72">
        <v>0.46</v>
      </c>
    </row>
    <row r="25" spans="4:13" ht="29" x14ac:dyDescent="0.35">
      <c r="D25" s="72" t="s">
        <v>219</v>
      </c>
    </row>
    <row r="26" spans="4:13" x14ac:dyDescent="0.35">
      <c r="D26" s="72" t="s">
        <v>220</v>
      </c>
      <c r="E26" s="72">
        <v>0.16</v>
      </c>
    </row>
    <row r="27" spans="4:13" ht="29" x14ac:dyDescent="0.35">
      <c r="D27" s="72" t="s">
        <v>219</v>
      </c>
    </row>
    <row r="31" spans="4:13" ht="29" x14ac:dyDescent="0.35">
      <c r="D31" s="72" t="s">
        <v>221</v>
      </c>
    </row>
    <row r="32" spans="4:13" x14ac:dyDescent="0.35">
      <c r="D32" s="72" t="s">
        <v>222</v>
      </c>
      <c r="E32" s="72" t="s">
        <v>119</v>
      </c>
    </row>
    <row r="33" spans="4:6" x14ac:dyDescent="0.35">
      <c r="E33" s="72">
        <v>4159.24</v>
      </c>
    </row>
    <row r="34" spans="4:6" x14ac:dyDescent="0.35">
      <c r="D34" s="74" t="s">
        <v>208</v>
      </c>
      <c r="E34" s="74" t="s">
        <v>209</v>
      </c>
    </row>
    <row r="35" spans="4:6" x14ac:dyDescent="0.35">
      <c r="D35" s="72" t="s">
        <v>210</v>
      </c>
      <c r="E35" s="72">
        <v>116.86</v>
      </c>
    </row>
    <row r="36" spans="4:6" x14ac:dyDescent="0.35">
      <c r="D36" s="72" t="s">
        <v>211</v>
      </c>
      <c r="E36" s="72">
        <v>138.63999999999999</v>
      </c>
    </row>
    <row r="37" spans="4:6" x14ac:dyDescent="0.35">
      <c r="D37" s="72" t="s">
        <v>212</v>
      </c>
      <c r="E37" s="72">
        <v>154.37</v>
      </c>
    </row>
    <row r="38" spans="4:6" x14ac:dyDescent="0.35">
      <c r="D38" s="72" t="s">
        <v>213</v>
      </c>
      <c r="E38" s="72">
        <v>173.73</v>
      </c>
    </row>
    <row r="39" spans="4:6" x14ac:dyDescent="0.35">
      <c r="D39" s="72" t="s">
        <v>214</v>
      </c>
      <c r="E39" s="72">
        <v>200.35</v>
      </c>
    </row>
    <row r="40" spans="4:6" x14ac:dyDescent="0.35">
      <c r="D40" s="72" t="s">
        <v>215</v>
      </c>
      <c r="E40" s="72">
        <v>230.6</v>
      </c>
    </row>
    <row r="41" spans="4:6" x14ac:dyDescent="0.35">
      <c r="D41" s="72" t="s">
        <v>216</v>
      </c>
      <c r="E41" s="72">
        <v>269.32</v>
      </c>
    </row>
    <row r="42" spans="4:6" x14ac:dyDescent="0.35">
      <c r="D42" s="72" t="s">
        <v>217</v>
      </c>
      <c r="E42" s="72">
        <v>317.72000000000003</v>
      </c>
      <c r="F42" s="77">
        <f>(E42*12)/L19+E33</f>
        <v>4159.367088</v>
      </c>
    </row>
    <row r="43" spans="4:6" x14ac:dyDescent="0.35">
      <c r="D43" s="72" t="s">
        <v>218</v>
      </c>
      <c r="E43" s="72">
        <v>3.81</v>
      </c>
    </row>
    <row r="44" spans="4:6" ht="29" x14ac:dyDescent="0.35">
      <c r="D44" s="72" t="s">
        <v>219</v>
      </c>
    </row>
    <row r="45" spans="4:6" x14ac:dyDescent="0.35">
      <c r="D45" s="72" t="s">
        <v>220</v>
      </c>
      <c r="E45" s="72">
        <v>1.27</v>
      </c>
    </row>
    <row r="46" spans="4:6" ht="29" x14ac:dyDescent="0.35">
      <c r="D46" s="72" t="s">
        <v>219</v>
      </c>
    </row>
    <row r="49" spans="3:8" x14ac:dyDescent="0.35">
      <c r="C49" s="72" t="s">
        <v>233</v>
      </c>
      <c r="D49" t="s">
        <v>232</v>
      </c>
    </row>
    <row r="52" spans="3:8" x14ac:dyDescent="0.35">
      <c r="D52" s="72" t="s">
        <v>234</v>
      </c>
      <c r="E52" s="77">
        <v>1210</v>
      </c>
      <c r="F52" s="77" t="s">
        <v>154</v>
      </c>
      <c r="G52" s="72" t="s">
        <v>235</v>
      </c>
      <c r="H52" s="72" t="s">
        <v>236</v>
      </c>
    </row>
    <row r="54" spans="3:8" ht="30.75" customHeight="1" x14ac:dyDescent="0.35">
      <c r="D54" s="72" t="s">
        <v>225</v>
      </c>
    </row>
    <row r="55" spans="3:8" ht="30" customHeight="1" x14ac:dyDescent="0.35">
      <c r="D55" s="74" t="s">
        <v>226</v>
      </c>
      <c r="E55" s="74" t="s">
        <v>227</v>
      </c>
      <c r="F55" s="75" t="s">
        <v>228</v>
      </c>
    </row>
    <row r="56" spans="3:8" x14ac:dyDescent="0.35">
      <c r="D56" s="72" t="s">
        <v>231</v>
      </c>
      <c r="E56" s="72" t="s">
        <v>229</v>
      </c>
      <c r="F56" s="72">
        <v>30.84</v>
      </c>
    </row>
    <row r="57" spans="3:8" x14ac:dyDescent="0.35">
      <c r="E57" s="72" t="s">
        <v>230</v>
      </c>
      <c r="F57" s="72">
        <v>42.66</v>
      </c>
    </row>
    <row r="62" spans="3:8" x14ac:dyDescent="0.35">
      <c r="D62" s="72" t="s">
        <v>239</v>
      </c>
    </row>
    <row r="63" spans="3:8" ht="43.5" x14ac:dyDescent="0.35">
      <c r="D63" s="74" t="s">
        <v>226</v>
      </c>
      <c r="E63" s="74" t="s">
        <v>227</v>
      </c>
      <c r="F63" s="74" t="s">
        <v>237</v>
      </c>
      <c r="G63" s="74" t="s">
        <v>238</v>
      </c>
    </row>
    <row r="64" spans="3:8" x14ac:dyDescent="0.35">
      <c r="D64" s="72" t="s">
        <v>231</v>
      </c>
      <c r="E64" s="72" t="s">
        <v>229</v>
      </c>
      <c r="F64" s="87">
        <v>51150</v>
      </c>
      <c r="G64" s="87">
        <v>57649</v>
      </c>
    </row>
    <row r="65" spans="4:42" x14ac:dyDescent="0.35">
      <c r="E65" s="72" t="s">
        <v>230</v>
      </c>
      <c r="F65" s="72">
        <v>118696</v>
      </c>
      <c r="G65" s="72">
        <v>133777</v>
      </c>
    </row>
    <row r="67" spans="4:42" x14ac:dyDescent="0.35">
      <c r="D67" s="72" t="s">
        <v>240</v>
      </c>
    </row>
    <row r="68" spans="4:42" x14ac:dyDescent="0.35">
      <c r="D68" s="72" t="s">
        <v>241</v>
      </c>
      <c r="E68" s="72">
        <v>200</v>
      </c>
      <c r="F68" s="72" t="s">
        <v>242</v>
      </c>
      <c r="G68" s="72">
        <f>E68/(365*24)</f>
        <v>2.2831050228310501E-2</v>
      </c>
    </row>
    <row r="69" spans="4:42" x14ac:dyDescent="0.35">
      <c r="D69" s="72" t="s">
        <v>243</v>
      </c>
      <c r="E69" s="72">
        <v>0.2</v>
      </c>
      <c r="F69" s="72" t="s">
        <v>244</v>
      </c>
    </row>
    <row r="72" spans="4:42" x14ac:dyDescent="0.35">
      <c r="E72" s="77">
        <f>12*E69*F64/E68</f>
        <v>613.80000000000007</v>
      </c>
      <c r="F72" s="77" t="s">
        <v>154</v>
      </c>
    </row>
    <row r="73" spans="4:42" x14ac:dyDescent="0.35">
      <c r="E73" s="77">
        <f>E69*F65*12/E68</f>
        <v>1424.3520000000001</v>
      </c>
      <c r="F73" s="77" t="s">
        <v>154</v>
      </c>
    </row>
    <row r="74" spans="4:42" x14ac:dyDescent="0.35">
      <c r="E74" s="72">
        <f>1000*E73/3.6</f>
        <v>395653.33333333331</v>
      </c>
    </row>
    <row r="76" spans="4:42" x14ac:dyDescent="0.35">
      <c r="H76" s="96">
        <v>2016</v>
      </c>
      <c r="I76" s="96">
        <v>2017</v>
      </c>
      <c r="J76" s="96">
        <f>I76+1</f>
        <v>2018</v>
      </c>
      <c r="K76" s="96">
        <f t="shared" ref="K76:AP76" si="0">J76+1</f>
        <v>2019</v>
      </c>
      <c r="L76" s="97">
        <f t="shared" si="0"/>
        <v>2020</v>
      </c>
      <c r="M76" s="96">
        <f t="shared" si="0"/>
        <v>2021</v>
      </c>
      <c r="N76" s="96">
        <f t="shared" si="0"/>
        <v>2022</v>
      </c>
      <c r="O76" s="96">
        <f t="shared" si="0"/>
        <v>2023</v>
      </c>
      <c r="P76" s="96">
        <f t="shared" si="0"/>
        <v>2024</v>
      </c>
      <c r="Q76" s="97">
        <f t="shared" si="0"/>
        <v>2025</v>
      </c>
      <c r="R76" s="96">
        <f t="shared" si="0"/>
        <v>2026</v>
      </c>
      <c r="S76" s="96">
        <f t="shared" si="0"/>
        <v>2027</v>
      </c>
      <c r="T76" s="96">
        <f t="shared" si="0"/>
        <v>2028</v>
      </c>
      <c r="U76" s="96">
        <f t="shared" si="0"/>
        <v>2029</v>
      </c>
      <c r="V76" s="97">
        <f t="shared" si="0"/>
        <v>2030</v>
      </c>
      <c r="W76" s="96">
        <f t="shared" si="0"/>
        <v>2031</v>
      </c>
      <c r="X76" s="96">
        <f t="shared" si="0"/>
        <v>2032</v>
      </c>
      <c r="Y76" s="96">
        <f t="shared" si="0"/>
        <v>2033</v>
      </c>
      <c r="Z76" s="96">
        <f t="shared" si="0"/>
        <v>2034</v>
      </c>
      <c r="AA76" s="97">
        <f t="shared" si="0"/>
        <v>2035</v>
      </c>
      <c r="AB76" s="96">
        <f t="shared" si="0"/>
        <v>2036</v>
      </c>
      <c r="AC76" s="96">
        <f t="shared" si="0"/>
        <v>2037</v>
      </c>
      <c r="AD76" s="96">
        <f t="shared" si="0"/>
        <v>2038</v>
      </c>
      <c r="AE76" s="96">
        <f t="shared" si="0"/>
        <v>2039</v>
      </c>
      <c r="AF76" s="97">
        <f t="shared" si="0"/>
        <v>2040</v>
      </c>
      <c r="AG76" s="96">
        <f t="shared" si="0"/>
        <v>2041</v>
      </c>
      <c r="AH76" s="96">
        <f t="shared" si="0"/>
        <v>2042</v>
      </c>
      <c r="AI76" s="96">
        <f t="shared" si="0"/>
        <v>2043</v>
      </c>
      <c r="AJ76" s="96">
        <f t="shared" si="0"/>
        <v>2044</v>
      </c>
      <c r="AK76" s="97">
        <f t="shared" si="0"/>
        <v>2045</v>
      </c>
      <c r="AL76" s="96">
        <f t="shared" si="0"/>
        <v>2046</v>
      </c>
      <c r="AM76" s="96">
        <f t="shared" si="0"/>
        <v>2047</v>
      </c>
      <c r="AN76" s="96">
        <f t="shared" si="0"/>
        <v>2048</v>
      </c>
      <c r="AO76" s="96">
        <f t="shared" si="0"/>
        <v>2049</v>
      </c>
      <c r="AP76" s="98">
        <f t="shared" si="0"/>
        <v>2050</v>
      </c>
    </row>
    <row r="77" spans="4:42" s="100" customFormat="1" x14ac:dyDescent="0.35">
      <c r="G77" s="100" t="s">
        <v>259</v>
      </c>
      <c r="H77" s="100">
        <v>6781.4448840000005</v>
      </c>
      <c r="I77" s="100">
        <f>H77+($L$93*H77)/100</f>
        <v>6885.5690482211239</v>
      </c>
      <c r="J77" s="100">
        <f t="shared" ref="J77:Q77" si="1">I77+($L$93*I77)/100</f>
        <v>6991.2919634105438</v>
      </c>
      <c r="K77" s="100">
        <f t="shared" si="1"/>
        <v>7098.638177229006</v>
      </c>
      <c r="L77" s="100">
        <f>K77+($L$93*K77)/100</f>
        <v>7207.6326142487687</v>
      </c>
      <c r="M77" s="100">
        <f t="shared" si="1"/>
        <v>7318.3005817408075</v>
      </c>
      <c r="N77" s="100">
        <f t="shared" si="1"/>
        <v>7430.6677755508754</v>
      </c>
      <c r="O77" s="100">
        <f t="shared" si="1"/>
        <v>7544.7602860657871</v>
      </c>
      <c r="P77" s="100">
        <f t="shared" si="1"/>
        <v>7660.6046042713115</v>
      </c>
      <c r="Q77" s="100">
        <f t="shared" si="1"/>
        <v>7778.2276279030757</v>
      </c>
      <c r="R77" s="100">
        <f>Q77+($M$93*Q77)/100</f>
        <v>7801.562310786785</v>
      </c>
      <c r="S77" s="100">
        <f t="shared" ref="S77:AO77" si="2">R77+($M$93*R77)/100</f>
        <v>7824.9669977191452</v>
      </c>
      <c r="T77" s="100">
        <f t="shared" si="2"/>
        <v>7848.4418987123026</v>
      </c>
      <c r="U77" s="100">
        <f t="shared" si="2"/>
        <v>7871.9872244084399</v>
      </c>
      <c r="V77" s="100">
        <f t="shared" si="2"/>
        <v>7895.6031860816656</v>
      </c>
      <c r="W77" s="100">
        <f t="shared" si="2"/>
        <v>7919.2899956399106</v>
      </c>
      <c r="X77" s="100">
        <f t="shared" si="2"/>
        <v>7943.0478656268306</v>
      </c>
      <c r="Y77" s="100">
        <f t="shared" si="2"/>
        <v>7966.877009223711</v>
      </c>
      <c r="Z77" s="100">
        <f t="shared" si="2"/>
        <v>7990.7776402513819</v>
      </c>
      <c r="AA77" s="100">
        <f t="shared" si="2"/>
        <v>8014.7499731721364</v>
      </c>
      <c r="AB77" s="100">
        <f t="shared" si="2"/>
        <v>8038.7942230916524</v>
      </c>
      <c r="AC77" s="100">
        <f t="shared" si="2"/>
        <v>8062.910605760927</v>
      </c>
      <c r="AD77" s="100">
        <f t="shared" si="2"/>
        <v>8087.09933757821</v>
      </c>
      <c r="AE77" s="100">
        <f t="shared" si="2"/>
        <v>8111.3606355909442</v>
      </c>
      <c r="AF77" s="100">
        <f t="shared" si="2"/>
        <v>8135.6947174977167</v>
      </c>
      <c r="AG77" s="100">
        <f t="shared" si="2"/>
        <v>8160.1018016502103</v>
      </c>
      <c r="AH77" s="100">
        <f t="shared" si="2"/>
        <v>8184.582107055161</v>
      </c>
      <c r="AI77" s="100">
        <f t="shared" si="2"/>
        <v>8209.1358533763268</v>
      </c>
      <c r="AJ77" s="100">
        <f t="shared" si="2"/>
        <v>8233.7632609364555</v>
      </c>
      <c r="AK77" s="100">
        <f t="shared" si="2"/>
        <v>8258.4645507192654</v>
      </c>
      <c r="AL77" s="100">
        <f t="shared" si="2"/>
        <v>8283.2399443714239</v>
      </c>
      <c r="AM77" s="100">
        <f t="shared" si="2"/>
        <v>8308.0896642045391</v>
      </c>
      <c r="AN77" s="100">
        <f t="shared" si="2"/>
        <v>8333.0139331971532</v>
      </c>
      <c r="AO77" s="100">
        <f t="shared" si="2"/>
        <v>8358.0129749967455</v>
      </c>
      <c r="AP77" s="100">
        <f>AO77+($M$93*AO77)/100</f>
        <v>8383.087013921735</v>
      </c>
    </row>
    <row r="78" spans="4:42" x14ac:dyDescent="0.35">
      <c r="E78" s="72">
        <f>E79/1000*3.6</f>
        <v>3378.4186585702355</v>
      </c>
    </row>
    <row r="79" spans="4:42" x14ac:dyDescent="0.35">
      <c r="E79" s="72">
        <v>938449.62738062104</v>
      </c>
    </row>
    <row r="80" spans="4:42" x14ac:dyDescent="0.35">
      <c r="G80" s="72" t="s">
        <v>260</v>
      </c>
    </row>
    <row r="87" spans="9:13" x14ac:dyDescent="0.35">
      <c r="J87" s="72" t="s">
        <v>242</v>
      </c>
      <c r="K87" s="72" t="s">
        <v>245</v>
      </c>
    </row>
    <row r="88" spans="9:13" x14ac:dyDescent="0.35">
      <c r="I88" s="72">
        <v>2013</v>
      </c>
      <c r="J88" s="72">
        <v>1755782.405</v>
      </c>
      <c r="K88" s="99">
        <f>3.6*J88/1000</f>
        <v>6320.8166579999997</v>
      </c>
      <c r="L88" s="73" t="s">
        <v>261</v>
      </c>
    </row>
    <row r="89" spans="9:13" x14ac:dyDescent="0.35">
      <c r="I89" s="72">
        <v>2014</v>
      </c>
      <c r="J89" s="72">
        <v>1745585.7250000001</v>
      </c>
      <c r="K89" s="99">
        <f t="shared" ref="K89:K91" si="3">3.6*J89/1000</f>
        <v>6284.1086100000002</v>
      </c>
      <c r="L89" s="72">
        <f>(K89-K88)/100</f>
        <v>-0.3670804799999951</v>
      </c>
    </row>
    <row r="90" spans="9:13" x14ac:dyDescent="0.35">
      <c r="I90" s="72">
        <v>2015</v>
      </c>
      <c r="J90" s="72">
        <v>1836964.61</v>
      </c>
      <c r="K90" s="99">
        <f t="shared" si="3"/>
        <v>6613.0725960000009</v>
      </c>
      <c r="L90" s="72">
        <f t="shared" ref="L90:L91" si="4">(K90-K89)/100</f>
        <v>3.2896398600000065</v>
      </c>
    </row>
    <row r="91" spans="9:13" x14ac:dyDescent="0.35">
      <c r="I91" s="72">
        <v>2016</v>
      </c>
      <c r="J91" s="72">
        <v>1883734.69</v>
      </c>
      <c r="K91" s="99">
        <f t="shared" si="3"/>
        <v>6781.4448839999995</v>
      </c>
      <c r="L91" s="72">
        <f t="shared" si="4"/>
        <v>1.6837228799999866</v>
      </c>
    </row>
    <row r="92" spans="9:13" x14ac:dyDescent="0.35">
      <c r="L92" s="72">
        <f>SUM(L89:L91)</f>
        <v>4.6062822599999986</v>
      </c>
      <c r="M92" s="72" t="s">
        <v>262</v>
      </c>
    </row>
    <row r="93" spans="9:13" x14ac:dyDescent="0.35">
      <c r="L93" s="77">
        <f>L92/3</f>
        <v>1.5354274199999995</v>
      </c>
      <c r="M93" s="72">
        <v>0.3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17</vt:i4>
      </vt:variant>
      <vt:variant>
        <vt:lpstr>Pojmenované oblasti</vt:lpstr>
      </vt:variant>
      <vt:variant>
        <vt:i4>3</vt:i4>
      </vt:variant>
    </vt:vector>
  </HeadingPairs>
  <TitlesOfParts>
    <vt:vector size="20" baseType="lpstr">
      <vt:lpstr>scénář ZP</vt:lpstr>
      <vt:lpstr>scénář OZE + ZP</vt:lpstr>
      <vt:lpstr>scénář OZE + EDU</vt:lpstr>
      <vt:lpstr>Porovnani OZE</vt:lpstr>
      <vt:lpstr>Pomocny</vt:lpstr>
      <vt:lpstr>ekon.srovnání</vt:lpstr>
      <vt:lpstr>multikrit.hodnocení</vt:lpstr>
      <vt:lpstr>cena ZP</vt:lpstr>
      <vt:lpstr>cena EL</vt:lpstr>
      <vt:lpstr>cena uhlí</vt:lpstr>
      <vt:lpstr>distribuční ztráty</vt:lpstr>
      <vt:lpstr>Grafy energií OZE + EDU</vt:lpstr>
      <vt:lpstr>Grafy energií OZE +ZP</vt:lpstr>
      <vt:lpstr>grafy ZP a EL</vt:lpstr>
      <vt:lpstr>bilance k tisku</vt:lpstr>
      <vt:lpstr>ekon.výpočty k tisku</vt:lpstr>
      <vt:lpstr>List1</vt:lpstr>
      <vt:lpstr>'bilance k tisku'!Oblast_tisku</vt:lpstr>
      <vt:lpstr>'bilance k tisku'!Print_Area</vt:lpstr>
      <vt:lpstr>'ekon.výpočty k tisku'!Print_Area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ENEPO_eu</dc:creator>
  <cp:lastModifiedBy>Jakub Doležal</cp:lastModifiedBy>
  <cp:lastPrinted>2018-07-27T09:42:16Z</cp:lastPrinted>
  <dcterms:created xsi:type="dcterms:W3CDTF">2018-06-27T09:08:50Z</dcterms:created>
  <dcterms:modified xsi:type="dcterms:W3CDTF">2024-08-07T11:03:02Z</dcterms:modified>
</cp:coreProperties>
</file>